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tabRatio="776" firstSheet="9" activeTab="21"/>
  </bookViews>
  <sheets>
    <sheet name="Define" sheetId="1" state="hidden" r:id="rId1"/>
    <sheet name="封面" sheetId="2" r:id="rId2"/>
    <sheet name="目录" sheetId="3" r:id="rId3"/>
    <sheet name="双塔区收入预算执行" sheetId="4" r:id="rId4"/>
    <sheet name="收入预算执行分级表" sheetId="5" r:id="rId5"/>
    <sheet name="区支出预算执行" sheetId="6" r:id="rId6"/>
    <sheet name="支出预算执行分级表" sheetId="7" r:id="rId7"/>
    <sheet name="基金预算执行表" sheetId="8" r:id="rId8"/>
    <sheet name="基金预算平衡表" sheetId="9" r:id="rId9"/>
    <sheet name="国有资本经营预算收支" sheetId="10" r:id="rId10"/>
    <sheet name="区收入预算" sheetId="11" r:id="rId11"/>
    <sheet name="收入预算分级表" sheetId="12" r:id="rId12"/>
    <sheet name="区支出预算" sheetId="13" r:id="rId13"/>
    <sheet name="支出预算分级表" sheetId="14" r:id="rId14"/>
    <sheet name="平衡表" sheetId="15" r:id="rId15"/>
    <sheet name="三公经费支出预算表" sheetId="16" r:id="rId16"/>
    <sheet name="经济表14" sheetId="17" r:id="rId17"/>
    <sheet name="功能表15-1向右" sheetId="18" r:id="rId18"/>
    <sheet name="2" sheetId="19" r:id="rId19"/>
    <sheet name="3" sheetId="20" r:id="rId20"/>
    <sheet name="4" sheetId="21" r:id="rId21"/>
    <sheet name="基金预算收支表" sheetId="22" r:id="rId22"/>
    <sheet name="债务余额限额表" sheetId="23" r:id="rId23"/>
  </sheets>
  <externalReferences>
    <externalReference r:id="rId26"/>
  </externalReferences>
  <definedNames>
    <definedName name="AUTO_ACTIVATE" localSheetId="0" hidden="1">'Macro1'!$A$2</definedName>
    <definedName name="AUTO_ACTIVATE" hidden="1">'Macro1'!$A$2</definedName>
    <definedName name="AUTO_ACTIVATE" localSheetId="1" hidden="1">'Macro1'!$A$2</definedName>
    <definedName name="AUTO_ACTIVATE" localSheetId="2" hidden="1">'Macro1'!$A$2</definedName>
    <definedName name="AUTO_ACTIVATE" localSheetId="14" hidden="1">'Macro1'!$A$2</definedName>
    <definedName name="AUTO_ACTIVATE" localSheetId="10" hidden="1">'Macro1'!$A$2</definedName>
    <definedName name="AUTO_ACTIVATE" localSheetId="12" hidden="1">'Macro1'!$A$2</definedName>
    <definedName name="AUTO_ACTIVATE" localSheetId="5" hidden="1">'Macro1'!$A$2</definedName>
    <definedName name="AUTO_ACTIVATE" localSheetId="3" hidden="1">'Macro1'!$A$2</definedName>
    <definedName name="jjkm">'[1]Sheet1'!$A$2:$A$55</definedName>
    <definedName name="_xlnm.Print_Titles" localSheetId="10">'区收入预算'!$1:$4</definedName>
    <definedName name="_xlnm.Print_Titles" localSheetId="12">'区支出预算'!$1:$4</definedName>
    <definedName name="_xlnm.Print_Titles" localSheetId="5">'区支出预算执行'!$1:$4</definedName>
    <definedName name="_xlnm.Print_Titles" localSheetId="11">'收入预算分级表'!$1:$5</definedName>
    <definedName name="_xlnm.Print_Titles" localSheetId="4">'收入预算执行分级表'!$1:$5</definedName>
    <definedName name="_xlnm.Print_Titles" localSheetId="3">'双塔区收入预算执行'!$1:$4</definedName>
    <definedName name="_xlnm.Print_Titles" localSheetId="17">'功能表15-1向右'!$4:$5</definedName>
  </definedNames>
  <calcPr fullCalcOnLoad="1"/>
</workbook>
</file>

<file path=xl/comments11.xml><?xml version="1.0" encoding="utf-8"?>
<comments xmlns="http://schemas.openxmlformats.org/spreadsheetml/2006/main">
  <authors>
    <author>lrz</author>
  </authors>
  <commentList>
    <comment ref="F5" authorId="0">
      <text>
        <r>
          <rPr>
            <b/>
            <sz val="9"/>
            <rFont val="宋体"/>
            <family val="0"/>
          </rPr>
          <t xml:space="preserve">12.7进位后手写。
</t>
        </r>
      </text>
    </comment>
  </commentList>
</comments>
</file>

<file path=xl/comments18.xml><?xml version="1.0" encoding="utf-8"?>
<comments xmlns="http://schemas.openxmlformats.org/spreadsheetml/2006/main">
  <authors>
    <author>Author</author>
  </authors>
  <commentList>
    <comment ref="A1" authorId="0">
      <text>
        <r>
          <rPr>
            <sz val="9"/>
            <rFont val="宋体"/>
            <family val="0"/>
          </rPr>
          <t>0D526CCAE2DC4934B4E3D11F6140CDB8</t>
        </r>
      </text>
    </comment>
  </commentList>
</comments>
</file>

<file path=xl/comments19.xml><?xml version="1.0" encoding="utf-8"?>
<comments xmlns="http://schemas.openxmlformats.org/spreadsheetml/2006/main">
  <authors>
    <author>Author</author>
  </authors>
  <commentList>
    <comment ref="A1" authorId="0">
      <text>
        <r>
          <rPr>
            <sz val="9"/>
            <rFont val="宋体"/>
            <family val="0"/>
          </rPr>
          <t>0D526CCAE2DC4934B4E3D11F6140CDB8</t>
        </r>
      </text>
    </comment>
  </commentList>
</comments>
</file>

<file path=xl/comments20.xml><?xml version="1.0" encoding="utf-8"?>
<comments xmlns="http://schemas.openxmlformats.org/spreadsheetml/2006/main">
  <authors>
    <author>Author</author>
  </authors>
  <commentList>
    <comment ref="A1" authorId="0">
      <text>
        <r>
          <rPr>
            <sz val="9"/>
            <rFont val="宋体"/>
            <family val="0"/>
          </rPr>
          <t>0D526CCAE2DC4934B4E3D11F6140CDB8</t>
        </r>
      </text>
    </comment>
  </commentList>
</comments>
</file>

<file path=xl/comments21.xml><?xml version="1.0" encoding="utf-8"?>
<comments xmlns="http://schemas.openxmlformats.org/spreadsheetml/2006/main">
  <authors>
    <author>Author</author>
  </authors>
  <commentList>
    <comment ref="A1" authorId="0">
      <text>
        <r>
          <rPr>
            <sz val="9"/>
            <rFont val="宋体"/>
            <family val="0"/>
          </rPr>
          <t>0D526CCAE2DC4934B4E3D11F6140CDB8</t>
        </r>
      </text>
    </comment>
  </commentList>
</comments>
</file>

<file path=xl/comments5.xml><?xml version="1.0" encoding="utf-8"?>
<comments xmlns="http://schemas.openxmlformats.org/spreadsheetml/2006/main">
  <authors>
    <author>lrz</author>
  </authors>
  <commentList>
    <comment ref="E6" authorId="0">
      <text>
        <r>
          <rPr>
            <b/>
            <sz val="9"/>
            <rFont val="宋体"/>
            <family val="0"/>
          </rPr>
          <t xml:space="preserve">21.9进位后手写。
</t>
        </r>
      </text>
    </comment>
  </commentList>
</comments>
</file>

<file path=xl/sharedStrings.xml><?xml version="1.0" encoding="utf-8"?>
<sst xmlns="http://schemas.openxmlformats.org/spreadsheetml/2006/main" count="1165" uniqueCount="782">
  <si>
    <t>ERRANGE_O=</t>
  </si>
  <si>
    <t>B5:B42</t>
  </si>
  <si>
    <t>ERLINESTART_O=</t>
  </si>
  <si>
    <t>ERCOLUMNSTART_O=</t>
  </si>
  <si>
    <t>ERLINEEND_O=</t>
  </si>
  <si>
    <t>ERCOLUMNEND_O=</t>
  </si>
  <si>
    <t>朝阳市双塔区2023年财政预算执行情况和2024年 财政预算（草案）明细表</t>
  </si>
  <si>
    <t>朝阳市双塔区财政局</t>
  </si>
  <si>
    <t>目     录</t>
  </si>
  <si>
    <t>1、</t>
  </si>
  <si>
    <t>朝阳市双塔区2023年一般公共预算收入预计完成情况表（附表一）……………………………………………………</t>
  </si>
  <si>
    <t>第1页</t>
  </si>
  <si>
    <t>2、</t>
  </si>
  <si>
    <t>朝阳市双塔区2023年一般公共预算收入预计完成分级表（附表二）……………………………………………………</t>
  </si>
  <si>
    <t>第3页</t>
  </si>
  <si>
    <t>3、</t>
  </si>
  <si>
    <t>朝阳市双塔区2023年一般公共预算支出预计完成情况表（附表三）…………………………</t>
  </si>
  <si>
    <t>第5页</t>
  </si>
  <si>
    <t>4、</t>
  </si>
  <si>
    <t>朝阳市双塔区2023年一般公共预算支出预计完成分级表（附表四）…………………………</t>
  </si>
  <si>
    <t>第6页</t>
  </si>
  <si>
    <t>5、</t>
  </si>
  <si>
    <t>朝阳市双塔区2023年政府性基金预计完成情况表（附表五）………………………………</t>
  </si>
  <si>
    <t>第7页</t>
  </si>
  <si>
    <t>6、</t>
  </si>
  <si>
    <t>朝阳市双塔区2023年政府性基金预计平衡情况表（附表六）……………………………………</t>
  </si>
  <si>
    <t>第8页</t>
  </si>
  <si>
    <t>7、</t>
  </si>
  <si>
    <t>朝阳市双塔区2023年国有资本经营预计完成情况表（附表七）………………………………</t>
  </si>
  <si>
    <t>第9页</t>
  </si>
  <si>
    <t>8、</t>
  </si>
  <si>
    <t>朝阳市双塔区2024年一般公共预算收入预算情况表（附表八）……………………………………</t>
  </si>
  <si>
    <t>第10页</t>
  </si>
  <si>
    <t>9、</t>
  </si>
  <si>
    <t>朝阳市双塔区2024年一般公共预算收入预算分级表（附表九）………………………………………………………</t>
  </si>
  <si>
    <t>第12页</t>
  </si>
  <si>
    <t>10、</t>
  </si>
  <si>
    <t>朝阳市双塔区2024年一般公共预算支出预算情况表（附表十）………………………………………………………</t>
  </si>
  <si>
    <t>第14页</t>
  </si>
  <si>
    <t>11、</t>
  </si>
  <si>
    <t>朝阳市双塔区2024年一般公共预算支出预算分级表（附表十一）………………………………………………</t>
  </si>
  <si>
    <t>第15页</t>
  </si>
  <si>
    <t>12、</t>
  </si>
  <si>
    <t>朝阳市双塔区2024年一般公共预算收支平衡情况表（附表十二）………………………………………………</t>
  </si>
  <si>
    <t>第16页</t>
  </si>
  <si>
    <t>13、</t>
  </si>
  <si>
    <t>朝阳市双塔区2024年“三公”经费支出预算表（附表十三）……………………………</t>
  </si>
  <si>
    <t>第17页</t>
  </si>
  <si>
    <t>14、</t>
  </si>
  <si>
    <t>朝阳市双塔区2024年一般公共预算支出经济分类情况表（附表十四）…………………………………</t>
  </si>
  <si>
    <t>第18页</t>
  </si>
  <si>
    <t>15、</t>
  </si>
  <si>
    <t>朝阳市双塔区2024年一般公共预算支出功能分类情况表（附表十五）…………………………………</t>
  </si>
  <si>
    <t>第19页</t>
  </si>
  <si>
    <t>16、</t>
  </si>
  <si>
    <t>朝阳市双塔区2024年政府性基金预算收支情况表（附表十六）…………………………………</t>
  </si>
  <si>
    <t>第23页</t>
  </si>
  <si>
    <t>17、</t>
  </si>
  <si>
    <t>朝阳市双塔区2023年债务情况表（附表十七）………………………………………………</t>
  </si>
  <si>
    <t>第24页</t>
  </si>
  <si>
    <t>朝阳市双塔区2023年一般公共预算收入预计完成情况表(附表一)</t>
  </si>
  <si>
    <t>单位：万元</t>
  </si>
  <si>
    <t>预算科目</t>
  </si>
  <si>
    <t>2023年年初预算</t>
  </si>
  <si>
    <t>2023年调整预算</t>
  </si>
  <si>
    <t xml:space="preserve"> 2023年预计完成</t>
  </si>
  <si>
    <t>2022年完成</t>
  </si>
  <si>
    <t>2023年预计完成比2022年完成</t>
  </si>
  <si>
    <t>增减额</t>
  </si>
  <si>
    <t>增减%</t>
  </si>
  <si>
    <t>一般公共预算收入合计</t>
  </si>
  <si>
    <t>一、税收收入</t>
  </si>
  <si>
    <t>增值税</t>
  </si>
  <si>
    <t>营业税</t>
  </si>
  <si>
    <t>企业所得税</t>
  </si>
  <si>
    <t>个人所得税</t>
  </si>
  <si>
    <t>资源税</t>
  </si>
  <si>
    <t>城市维护建设税</t>
  </si>
  <si>
    <t>房产税</t>
  </si>
  <si>
    <t>印花税</t>
  </si>
  <si>
    <t>城镇土地使用税</t>
  </si>
  <si>
    <t>土地增值税</t>
  </si>
  <si>
    <t>车船税</t>
  </si>
  <si>
    <t>耕地占用税</t>
  </si>
  <si>
    <t>契税</t>
  </si>
  <si>
    <t>烟叶税</t>
  </si>
  <si>
    <t>环境保护税</t>
  </si>
  <si>
    <t>其他税收收入</t>
  </si>
  <si>
    <t>二、非税收入</t>
  </si>
  <si>
    <t>专项收入</t>
  </si>
  <si>
    <t xml:space="preserve">  其中：教育费附加收入</t>
  </si>
  <si>
    <r>
      <t xml:space="preserve"> </t>
    </r>
    <r>
      <rPr>
        <sz val="12"/>
        <rFont val="宋体"/>
        <family val="0"/>
      </rPr>
      <t xml:space="preserve">       地方教育费收入</t>
    </r>
  </si>
  <si>
    <r>
      <t xml:space="preserve"> </t>
    </r>
    <r>
      <rPr>
        <sz val="12"/>
        <rFont val="宋体"/>
        <family val="0"/>
      </rPr>
      <t xml:space="preserve">       文化事业建设费收入</t>
    </r>
  </si>
  <si>
    <t xml:space="preserve">        其他专项收入</t>
  </si>
  <si>
    <t>行政事业性收费收入</t>
  </si>
  <si>
    <t>罚没收入</t>
  </si>
  <si>
    <t>国有资本经营收入</t>
  </si>
  <si>
    <t xml:space="preserve">   其中:产权转让收入</t>
  </si>
  <si>
    <r>
      <t xml:space="preserve">  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国有企业计划亏损补贴</t>
    </r>
  </si>
  <si>
    <r>
      <t xml:space="preserve">   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 xml:space="preserve"> 其他国有资本经营收入</t>
    </r>
  </si>
  <si>
    <t>国有资源（资产）有偿使用收入</t>
  </si>
  <si>
    <t>捐赠收入</t>
  </si>
  <si>
    <t>政府住房基金收入</t>
  </si>
  <si>
    <t>其他收入</t>
  </si>
  <si>
    <t>附：税务部门征收收入</t>
  </si>
  <si>
    <t xml:space="preserve">    财政部门组织收入</t>
  </si>
  <si>
    <t>朝阳市双塔区2023年一般公共预算收入预计完成分级表（附表二）</t>
  </si>
  <si>
    <t>区本级</t>
  </si>
  <si>
    <t>乡镇级</t>
  </si>
  <si>
    <t>2022年收入完成</t>
  </si>
  <si>
    <t>2023年预计完成</t>
  </si>
  <si>
    <t>2023年预计比2022年完成</t>
  </si>
  <si>
    <t>一般公共预算收入预算合计</t>
  </si>
  <si>
    <t>国有资源有偿使用收入</t>
  </si>
  <si>
    <t xml:space="preserve">    财政部门征收收入</t>
  </si>
  <si>
    <t>朝阳市双塔区2023年一般公共预算支出预计完成情况表（附表三）</t>
  </si>
  <si>
    <t>2023年完成调整预算%</t>
  </si>
  <si>
    <t>2023年预计完成比2022年可比完成</t>
  </si>
  <si>
    <t>一般公共预算支出合计</t>
  </si>
  <si>
    <t>一、一般公共服务支出</t>
  </si>
  <si>
    <t>二、国防支出</t>
  </si>
  <si>
    <t>三、公共安全支出</t>
  </si>
  <si>
    <t>四、教育支出</t>
  </si>
  <si>
    <t>五、科学技术支出</t>
  </si>
  <si>
    <t>六、文化旅游体育与传媒支出</t>
  </si>
  <si>
    <t>七、社会保障和就业支出</t>
  </si>
  <si>
    <t>八、卫生健康支出</t>
  </si>
  <si>
    <t>九、节能环保支出</t>
  </si>
  <si>
    <t>十、城乡社区支出</t>
  </si>
  <si>
    <t>十一、农林水支出</t>
  </si>
  <si>
    <t>十二、交通运输支出</t>
  </si>
  <si>
    <t>十三、资源勘探工业信息等支出</t>
  </si>
  <si>
    <t>十四、商业服务业等支出</t>
  </si>
  <si>
    <t>十五、金融支出</t>
  </si>
  <si>
    <t>十六、自然资源海洋气象等支出</t>
  </si>
  <si>
    <t>十七、住房保障支出</t>
  </si>
  <si>
    <t>十八、粮油物资储备支出</t>
  </si>
  <si>
    <t>十九、灾害防治及应急管理支出</t>
  </si>
  <si>
    <t>二十、预备费</t>
  </si>
  <si>
    <t>二十一、债务付息支出</t>
  </si>
  <si>
    <t>二十二、债务发行费用支出</t>
  </si>
  <si>
    <t>二十三、其他支出</t>
  </si>
  <si>
    <t>朝阳市双塔区2023年一般公共预算支出预计完成分级表(附表四)</t>
  </si>
  <si>
    <t>一般公共预算支出预算合计</t>
  </si>
  <si>
    <t>朝阳市双塔区2023年政府性基金预计完成情况表（附表五）</t>
  </si>
  <si>
    <t>政府性基金收入</t>
  </si>
  <si>
    <t>政府性基金支出</t>
  </si>
  <si>
    <t>项目</t>
  </si>
  <si>
    <t>年初预算数</t>
  </si>
  <si>
    <t>调整预算数</t>
  </si>
  <si>
    <t>2023年完成数</t>
  </si>
  <si>
    <t>文化旅游体育与传媒支出</t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</si>
  <si>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国有土地使用权出让收入</t>
    </r>
  </si>
  <si>
    <t>社会保障和就业支出</t>
  </si>
  <si>
    <t>债务转贷收入</t>
  </si>
  <si>
    <t>城乡社区支出</t>
  </si>
  <si>
    <t xml:space="preserve">    其他地方自行试点项目收益专项债券转贷收入</t>
  </si>
  <si>
    <t>其他支出</t>
  </si>
  <si>
    <t>债务付息支出</t>
  </si>
  <si>
    <r>
      <t xml:space="preserve"> </t>
    </r>
    <r>
      <rPr>
        <sz val="12"/>
        <rFont val="宋体"/>
        <family val="0"/>
      </rPr>
      <t xml:space="preserve">   地方政府专项债券付息支出</t>
    </r>
  </si>
  <si>
    <t>债务发行费支出</t>
  </si>
  <si>
    <t>合计</t>
  </si>
  <si>
    <t>朝阳市双塔区2023年政府性基金预计平衡情况表（附表六）</t>
  </si>
  <si>
    <t>执行数</t>
  </si>
  <si>
    <t>政府性基金收入合计</t>
  </si>
  <si>
    <t>政府性基金支出合计</t>
  </si>
  <si>
    <t>转移性收入</t>
  </si>
  <si>
    <t>转移性支出</t>
  </si>
  <si>
    <t>政府性基金上级补助收入</t>
  </si>
  <si>
    <t>政府性基金补助下级支出</t>
  </si>
  <si>
    <t>政府性基金省补助计划单列市收入</t>
  </si>
  <si>
    <t>政府性基金计划单列市上解省支出</t>
  </si>
  <si>
    <t>债务收入</t>
  </si>
  <si>
    <t>债务还本支出</t>
  </si>
  <si>
    <t xml:space="preserve">  地方政府债务收入</t>
  </si>
  <si>
    <t xml:space="preserve">  地方政府债务还本支出</t>
  </si>
  <si>
    <t>债务转贷支出</t>
  </si>
  <si>
    <t xml:space="preserve">  地方政府专项债务转贷收入</t>
  </si>
  <si>
    <t xml:space="preserve">  地方政府专项债务转贷支出</t>
  </si>
  <si>
    <t>抗疫特别国债收入</t>
  </si>
  <si>
    <t>政府性基金上解上级支出</t>
  </si>
  <si>
    <t>政府性基金计划单列市上解省收入</t>
  </si>
  <si>
    <t>政府性基金省补助计划单列市支出</t>
  </si>
  <si>
    <t>政府性基金上年结余</t>
  </si>
  <si>
    <t>政府性基金调出资金</t>
  </si>
  <si>
    <t>政府性基金调入资金</t>
  </si>
  <si>
    <t>政府性基金年终结余</t>
  </si>
  <si>
    <t xml:space="preserve">  调入政府性基金预算资金</t>
  </si>
  <si>
    <t xml:space="preserve">  调入专项收入</t>
  </si>
  <si>
    <t>收　　入　　总　　计　</t>
  </si>
  <si>
    <t>支　　出　　总　　计</t>
  </si>
  <si>
    <t>朝阳市双塔区2023年国有资本经营预计完成情况表（附表七）</t>
  </si>
  <si>
    <t>国有资本经营预算收入</t>
  </si>
  <si>
    <t>国有资本经营预算支出</t>
  </si>
  <si>
    <t>国有资本经营预算上级补助收入</t>
  </si>
  <si>
    <t>国有资本经营预算调出资金</t>
  </si>
  <si>
    <t>国有资本经营预算上年结余</t>
  </si>
  <si>
    <t>国有资本经营预算年终结余</t>
  </si>
  <si>
    <t>朝阳市双塔区2024年一般公共预算收入预算情况表（附表八）</t>
  </si>
  <si>
    <t xml:space="preserve"> 2024年预算</t>
  </si>
  <si>
    <t>2024年预算比2023年预计完成</t>
  </si>
  <si>
    <t>朝阳市双塔区2024年一般公共预算收入预算分级表（附表九）</t>
  </si>
  <si>
    <t>2024年收入预算</t>
  </si>
  <si>
    <t>朝阳市双塔区2024年一般公共预算支出预算情况表(附表十)</t>
  </si>
  <si>
    <t xml:space="preserve"> 2024年年初预算</t>
  </si>
  <si>
    <t>2024年预算比2023年预算</t>
  </si>
  <si>
    <t>二、公共安全支出</t>
  </si>
  <si>
    <t>三、教育支出</t>
  </si>
  <si>
    <t>四、科学技术支出</t>
  </si>
  <si>
    <t>五、文化旅游体育与传媒支出</t>
  </si>
  <si>
    <t>六、社会保障和就业支出</t>
  </si>
  <si>
    <t>七、卫生健康支出</t>
  </si>
  <si>
    <t>八、节能环保支出</t>
  </si>
  <si>
    <t>九、城乡社区支出</t>
  </si>
  <si>
    <t>十、农林水支出</t>
  </si>
  <si>
    <t>十一、交通运输支出</t>
  </si>
  <si>
    <t>十二、资源勘探信息等支出</t>
  </si>
  <si>
    <t>十三、灾害防治及应急管理支出</t>
  </si>
  <si>
    <t>十九、预备费</t>
  </si>
  <si>
    <t>二十、债务付息支出</t>
  </si>
  <si>
    <t>二十一、债务发行费用支出</t>
  </si>
  <si>
    <t>二十二、其他支出</t>
  </si>
  <si>
    <t>朝阳市双塔区2024年一般公共预算支出预算分级表(附表十一)</t>
  </si>
  <si>
    <t>朝阳市双塔区2024年一般公共预算收支平衡情况表（附表十二）</t>
  </si>
  <si>
    <t>项　　　　　目</t>
  </si>
  <si>
    <t>2023年预计完成数</t>
  </si>
  <si>
    <t xml:space="preserve"> 2024年预算数</t>
  </si>
  <si>
    <t xml:space="preserve"> 2024年预算数
(含提前下达)</t>
  </si>
  <si>
    <t>本年预算收入</t>
  </si>
  <si>
    <t>上级补助收入</t>
  </si>
  <si>
    <t>下级上解收入</t>
  </si>
  <si>
    <t>上年结转结余</t>
  </si>
  <si>
    <t>调入资金</t>
  </si>
  <si>
    <t>动用预算稳定调节基金</t>
  </si>
  <si>
    <t>收入总计</t>
  </si>
  <si>
    <t>本年预算支出</t>
  </si>
  <si>
    <t>上解上级支出</t>
  </si>
  <si>
    <t>补助下级支出</t>
  </si>
  <si>
    <t>安排预算稳定调节基金</t>
  </si>
  <si>
    <t>结转下年支出</t>
  </si>
  <si>
    <t>上年结转支出</t>
  </si>
  <si>
    <t>净结余</t>
  </si>
  <si>
    <t>支出总计</t>
  </si>
  <si>
    <t>注：2023年上级补助收入为全年预计数，2024年上级补助收入按经常性收入预计。</t>
  </si>
  <si>
    <t>朝阳市双塔区2024年“三公”经费支出预算表（附表十三）</t>
  </si>
  <si>
    <t>“三公”经费合计</t>
  </si>
  <si>
    <t>因公出国（境）费</t>
  </si>
  <si>
    <t>公务用车购置及运行费</t>
  </si>
  <si>
    <t>公务接待费</t>
  </si>
  <si>
    <t>小计</t>
  </si>
  <si>
    <t>公务用车购置费</t>
  </si>
  <si>
    <t>公务用车运行费</t>
  </si>
  <si>
    <t>朝阳市双塔区2024年一般公共预算支出经济分类情况表（附表十四）</t>
  </si>
  <si>
    <t>科目代码</t>
  </si>
  <si>
    <t>科目名称</t>
  </si>
  <si>
    <t>2023年支出预算</t>
  </si>
  <si>
    <t>505</t>
  </si>
  <si>
    <t>对事业单位经常性补助</t>
  </si>
  <si>
    <t>501</t>
  </si>
  <si>
    <t>机关工资福利支出</t>
  </si>
  <si>
    <t>工资福利支出</t>
  </si>
  <si>
    <t>工资奖金津补贴</t>
  </si>
  <si>
    <t>商品和服务支出</t>
  </si>
  <si>
    <t>社会保障缴费</t>
  </si>
  <si>
    <t>506</t>
  </si>
  <si>
    <t>对事业单位资本性补助</t>
  </si>
  <si>
    <t>住房公积金</t>
  </si>
  <si>
    <t>资本性支出</t>
  </si>
  <si>
    <t>其他工资福利支出</t>
  </si>
  <si>
    <t>资本性支出（基本建设）</t>
  </si>
  <si>
    <t>502</t>
  </si>
  <si>
    <t>机关商品和服务支出</t>
  </si>
  <si>
    <t>507</t>
  </si>
  <si>
    <t>对企业补助</t>
  </si>
  <si>
    <t>办公经费</t>
  </si>
  <si>
    <t>其他对企业补助</t>
  </si>
  <si>
    <t>会议费</t>
  </si>
  <si>
    <t>508</t>
  </si>
  <si>
    <t>对企业资本性支出</t>
  </si>
  <si>
    <t>培训费</t>
  </si>
  <si>
    <t>其他对企业资本性支出</t>
  </si>
  <si>
    <t>专用材料购置费</t>
  </si>
  <si>
    <t>509</t>
  </si>
  <si>
    <t>对个人和家庭的补助</t>
  </si>
  <si>
    <t>委托业务费</t>
  </si>
  <si>
    <t>社会福利和救助</t>
  </si>
  <si>
    <t>因公出国（境）费用</t>
  </si>
  <si>
    <t>离退休费</t>
  </si>
  <si>
    <t>公务用车运行维护费</t>
  </si>
  <si>
    <t>其他对个人和家庭的补助</t>
  </si>
  <si>
    <t>维修（护）费</t>
  </si>
  <si>
    <t>511</t>
  </si>
  <si>
    <t>债务利息及费用支出</t>
  </si>
  <si>
    <t>其他商品和服务支出</t>
  </si>
  <si>
    <t>国内债务付息</t>
  </si>
  <si>
    <t>503</t>
  </si>
  <si>
    <t>机关资本性支出</t>
  </si>
  <si>
    <t>国外债务付息</t>
  </si>
  <si>
    <t>公务用车购置</t>
  </si>
  <si>
    <t>国内债务发行费用</t>
  </si>
  <si>
    <t>设备购置</t>
  </si>
  <si>
    <t>预备费及预留</t>
  </si>
  <si>
    <t>其他资本性支出</t>
  </si>
  <si>
    <t>预备费</t>
  </si>
  <si>
    <t>504</t>
  </si>
  <si>
    <t>机关资本性支出（基本建设）</t>
  </si>
  <si>
    <t>599</t>
  </si>
  <si>
    <t>基础设施建设</t>
  </si>
  <si>
    <t>朝阳市双塔区2024年一般公共预算支出功能分类情况表(附表十五)</t>
  </si>
  <si>
    <t>预算数</t>
  </si>
  <si>
    <t>名称</t>
  </si>
  <si>
    <t>金额</t>
  </si>
  <si>
    <t>201</t>
  </si>
  <si>
    <t>一般公共服务支出</t>
  </si>
  <si>
    <t>2010899</t>
  </si>
  <si>
    <t>其他审计事务支出</t>
  </si>
  <si>
    <t>20101</t>
  </si>
  <si>
    <t>人大事务</t>
  </si>
  <si>
    <t>20111</t>
  </si>
  <si>
    <t>纪检监察事务</t>
  </si>
  <si>
    <t>2010101</t>
  </si>
  <si>
    <t>行政运行</t>
  </si>
  <si>
    <t>2011101</t>
  </si>
  <si>
    <t>2010102</t>
  </si>
  <si>
    <t>一般行政管理事务</t>
  </si>
  <si>
    <t>2011150</t>
  </si>
  <si>
    <t>事业运行</t>
  </si>
  <si>
    <t>2010150</t>
  </si>
  <si>
    <t>20113</t>
  </si>
  <si>
    <t>商贸事务</t>
  </si>
  <si>
    <t>20102</t>
  </si>
  <si>
    <t>政协事务</t>
  </si>
  <si>
    <t>2011308</t>
  </si>
  <si>
    <t>招商引资</t>
  </si>
  <si>
    <t>2010201</t>
  </si>
  <si>
    <t>20126</t>
  </si>
  <si>
    <t>档案事务</t>
  </si>
  <si>
    <t>2010204</t>
  </si>
  <si>
    <t>政协会议</t>
  </si>
  <si>
    <t>2012601</t>
  </si>
  <si>
    <t>2010205</t>
  </si>
  <si>
    <t>委员视察</t>
  </si>
  <si>
    <t>2012699</t>
  </si>
  <si>
    <t>其他档案事务支出</t>
  </si>
  <si>
    <t>2010250</t>
  </si>
  <si>
    <t>20129</t>
  </si>
  <si>
    <t>群众团体事务</t>
  </si>
  <si>
    <t>20103</t>
  </si>
  <si>
    <t>政府办公厅(室)及相关机构事务</t>
  </si>
  <si>
    <t>2012901</t>
  </si>
  <si>
    <t>2010301</t>
  </si>
  <si>
    <t>2012999</t>
  </si>
  <si>
    <t>其他群众团体事务支出</t>
  </si>
  <si>
    <t>2010302</t>
  </si>
  <si>
    <t>20131</t>
  </si>
  <si>
    <t>党委办公厅(室)及相关机构事务</t>
  </si>
  <si>
    <t>2010350</t>
  </si>
  <si>
    <t>2013101</t>
  </si>
  <si>
    <t>2010399</t>
  </si>
  <si>
    <t>其他政府办公厅(室)及相关机构事务支出</t>
  </si>
  <si>
    <t>2013150</t>
  </si>
  <si>
    <t>20104</t>
  </si>
  <si>
    <t>发展与改革事务</t>
  </si>
  <si>
    <t>20132</t>
  </si>
  <si>
    <t>组织事务</t>
  </si>
  <si>
    <t>2010401</t>
  </si>
  <si>
    <t>2013201</t>
  </si>
  <si>
    <t>2010450</t>
  </si>
  <si>
    <t>2013250</t>
  </si>
  <si>
    <t>2010499</t>
  </si>
  <si>
    <t>其他发展与改革事务支出</t>
  </si>
  <si>
    <t>20133</t>
  </si>
  <si>
    <t>宣传事务</t>
  </si>
  <si>
    <t>20105</t>
  </si>
  <si>
    <t>统计信息事务</t>
  </si>
  <si>
    <t>2013301</t>
  </si>
  <si>
    <t>2010501</t>
  </si>
  <si>
    <t>2013350</t>
  </si>
  <si>
    <t>2010550</t>
  </si>
  <si>
    <t>20134</t>
  </si>
  <si>
    <t>统战事务</t>
  </si>
  <si>
    <t>20106</t>
  </si>
  <si>
    <t>财政事务</t>
  </si>
  <si>
    <t>2013401</t>
  </si>
  <si>
    <t>2010601</t>
  </si>
  <si>
    <t>20136</t>
  </si>
  <si>
    <t>其他共产党事务支出</t>
  </si>
  <si>
    <t>2010602</t>
  </si>
  <si>
    <t>2013699</t>
  </si>
  <si>
    <t>2010608</t>
  </si>
  <si>
    <t>财政委托业务支出</t>
  </si>
  <si>
    <t>20138</t>
  </si>
  <si>
    <t>市场监督管理事务</t>
  </si>
  <si>
    <t>2010650</t>
  </si>
  <si>
    <t>2013801</t>
  </si>
  <si>
    <t>2010699</t>
  </si>
  <si>
    <t>其他财政事务支出</t>
  </si>
  <si>
    <t>2013816</t>
  </si>
  <si>
    <t>食品安全监管</t>
  </si>
  <si>
    <t>20107</t>
  </si>
  <si>
    <t>税收事务</t>
  </si>
  <si>
    <t>2013850</t>
  </si>
  <si>
    <t>2010701</t>
  </si>
  <si>
    <t>20139</t>
  </si>
  <si>
    <t>社会工作事务</t>
  </si>
  <si>
    <t>20108</t>
  </si>
  <si>
    <t>审计事务</t>
  </si>
  <si>
    <t>2013950</t>
  </si>
  <si>
    <t>2010801</t>
  </si>
  <si>
    <t>20140</t>
  </si>
  <si>
    <t>信访事务</t>
  </si>
  <si>
    <t>2010850</t>
  </si>
  <si>
    <t>2014004</t>
  </si>
  <si>
    <t>信访业务</t>
  </si>
  <si>
    <t>2014099</t>
  </si>
  <si>
    <t>其他信访事务支出</t>
  </si>
  <si>
    <t>2070204</t>
  </si>
  <si>
    <t>文物保护</t>
  </si>
  <si>
    <t>204</t>
  </si>
  <si>
    <t>公共安全支出</t>
  </si>
  <si>
    <t>20706</t>
  </si>
  <si>
    <t>新闻出版电影</t>
  </si>
  <si>
    <t>20406</t>
  </si>
  <si>
    <t>司法</t>
  </si>
  <si>
    <t>2070604</t>
  </si>
  <si>
    <t>新闻通讯</t>
  </si>
  <si>
    <t>2040601</t>
  </si>
  <si>
    <t>208</t>
  </si>
  <si>
    <t>2040604</t>
  </si>
  <si>
    <t>基层司法业务</t>
  </si>
  <si>
    <t>20801</t>
  </si>
  <si>
    <t>人力资源和社会保障管理事务</t>
  </si>
  <si>
    <t>2040605</t>
  </si>
  <si>
    <t>普法宣传</t>
  </si>
  <si>
    <t>2080106</t>
  </si>
  <si>
    <t>就业管理事务</t>
  </si>
  <si>
    <t>2040607</t>
  </si>
  <si>
    <t>公共法律服务</t>
  </si>
  <si>
    <t>2080111</t>
  </si>
  <si>
    <t>公共就业服务和职业技能鉴定机构</t>
  </si>
  <si>
    <t>2040610</t>
  </si>
  <si>
    <t>社区矫正</t>
  </si>
  <si>
    <t>2080199</t>
  </si>
  <si>
    <t>其他人力资源和社会保障管理事务支出</t>
  </si>
  <si>
    <t>2040612</t>
  </si>
  <si>
    <t>法治建设</t>
  </si>
  <si>
    <t>20802</t>
  </si>
  <si>
    <t>民政管理事务</t>
  </si>
  <si>
    <t>2040650</t>
  </si>
  <si>
    <t>2080201</t>
  </si>
  <si>
    <t>2040699</t>
  </si>
  <si>
    <t>其他司法支出</t>
  </si>
  <si>
    <t>2080207</t>
  </si>
  <si>
    <t>行政区划和地名管理</t>
  </si>
  <si>
    <t>205</t>
  </si>
  <si>
    <t>教育支出</t>
  </si>
  <si>
    <t>2080208</t>
  </si>
  <si>
    <t>基层政权建设和社区治理</t>
  </si>
  <si>
    <t>20501</t>
  </si>
  <si>
    <t>教育管理事务</t>
  </si>
  <si>
    <t>2080299</t>
  </si>
  <si>
    <t>其他民政管理事务支出</t>
  </si>
  <si>
    <t>2050101</t>
  </si>
  <si>
    <t>20805</t>
  </si>
  <si>
    <t>行政事业单位养老支出</t>
  </si>
  <si>
    <t>2050199</t>
  </si>
  <si>
    <t>其他教育管理事务支出</t>
  </si>
  <si>
    <t>2080501</t>
  </si>
  <si>
    <t>行政单位离退休</t>
  </si>
  <si>
    <t>20502</t>
  </si>
  <si>
    <t>普通教育</t>
  </si>
  <si>
    <t>2080502</t>
  </si>
  <si>
    <t>事业单位离退休</t>
  </si>
  <si>
    <t>2050201</t>
  </si>
  <si>
    <t>学前教育</t>
  </si>
  <si>
    <t>2080505</t>
  </si>
  <si>
    <t>机关事业单位基本养老保险缴费支出</t>
  </si>
  <si>
    <t>2050202</t>
  </si>
  <si>
    <t>小学教育</t>
  </si>
  <si>
    <t>2080506</t>
  </si>
  <si>
    <t>机关事业单位职业年金缴费支出</t>
  </si>
  <si>
    <t>2050203</t>
  </si>
  <si>
    <t>初中教育</t>
  </si>
  <si>
    <t>20807</t>
  </si>
  <si>
    <t>就业补助</t>
  </si>
  <si>
    <t>2050299</t>
  </si>
  <si>
    <t>其他普通教育支出</t>
  </si>
  <si>
    <t>2080705</t>
  </si>
  <si>
    <t>公益性岗位补贴</t>
  </si>
  <si>
    <t>20508</t>
  </si>
  <si>
    <t>进修及培训</t>
  </si>
  <si>
    <t>2080799</t>
  </si>
  <si>
    <t>其他就业补助支出</t>
  </si>
  <si>
    <t>2050801</t>
  </si>
  <si>
    <t>教师进修</t>
  </si>
  <si>
    <t>20808</t>
  </si>
  <si>
    <t>抚恤</t>
  </si>
  <si>
    <t>2050802</t>
  </si>
  <si>
    <t>干部教育</t>
  </si>
  <si>
    <t>2080801</t>
  </si>
  <si>
    <t>死亡抚恤</t>
  </si>
  <si>
    <t>206</t>
  </si>
  <si>
    <t>科学技术支出</t>
  </si>
  <si>
    <t>2080802</t>
  </si>
  <si>
    <t>伤残抚恤</t>
  </si>
  <si>
    <t>20601</t>
  </si>
  <si>
    <t>科学技术管理事务</t>
  </si>
  <si>
    <t>2080803</t>
  </si>
  <si>
    <t>在乡复员、退伍军人生活补助</t>
  </si>
  <si>
    <t>2060101</t>
  </si>
  <si>
    <t>2080805</t>
  </si>
  <si>
    <t>义务兵优待</t>
  </si>
  <si>
    <t>2060199</t>
  </si>
  <si>
    <t>其他科学技术管理事务支出</t>
  </si>
  <si>
    <t>2080806</t>
  </si>
  <si>
    <t>农村籍退役士兵老年生活补助</t>
  </si>
  <si>
    <t>207</t>
  </si>
  <si>
    <t>2080899</t>
  </si>
  <si>
    <t>其他优抚支出</t>
  </si>
  <si>
    <t>20701</t>
  </si>
  <si>
    <t>文化和旅游</t>
  </si>
  <si>
    <t>20809</t>
  </si>
  <si>
    <t>退役安置</t>
  </si>
  <si>
    <t>2070101</t>
  </si>
  <si>
    <t>2080901</t>
  </si>
  <si>
    <t>退役士兵安置</t>
  </si>
  <si>
    <t>2070102</t>
  </si>
  <si>
    <t>2080905</t>
  </si>
  <si>
    <t>军队转业干部安置</t>
  </si>
  <si>
    <t>2070199</t>
  </si>
  <si>
    <t>其他文化和旅游支出</t>
  </si>
  <si>
    <t>2080999</t>
  </si>
  <si>
    <t>其他退役安置支出</t>
  </si>
  <si>
    <t>20702</t>
  </si>
  <si>
    <t>文物</t>
  </si>
  <si>
    <t>20810</t>
  </si>
  <si>
    <t>社会福利</t>
  </si>
  <si>
    <t>2081001</t>
  </si>
  <si>
    <t>儿童福利</t>
  </si>
  <si>
    <t>2100403</t>
  </si>
  <si>
    <t>妇幼保健机构</t>
  </si>
  <si>
    <t>2081002</t>
  </si>
  <si>
    <t>老年福利</t>
  </si>
  <si>
    <t>2100408</t>
  </si>
  <si>
    <t>基本公共卫生服务</t>
  </si>
  <si>
    <t>2081099</t>
  </si>
  <si>
    <t>其他社会福利支出</t>
  </si>
  <si>
    <t>21007</t>
  </si>
  <si>
    <t>计划生育事务</t>
  </si>
  <si>
    <t>20811</t>
  </si>
  <si>
    <t>残疾人事业</t>
  </si>
  <si>
    <t>2100717</t>
  </si>
  <si>
    <t>计划生育服务</t>
  </si>
  <si>
    <t>2081101</t>
  </si>
  <si>
    <t>2100799</t>
  </si>
  <si>
    <t>其他计划生育事务支出</t>
  </si>
  <si>
    <t>2081107</t>
  </si>
  <si>
    <t>残疾人生活和护理补贴</t>
  </si>
  <si>
    <t>21011</t>
  </si>
  <si>
    <t>行政事业单位医疗</t>
  </si>
  <si>
    <t>2081199</t>
  </si>
  <si>
    <t>其他残疾人事业支出</t>
  </si>
  <si>
    <t>2101101</t>
  </si>
  <si>
    <t>行政单位医疗</t>
  </si>
  <si>
    <t>20819</t>
  </si>
  <si>
    <t>最低生活保障</t>
  </si>
  <si>
    <t>2101102</t>
  </si>
  <si>
    <t>事业单位医疗</t>
  </si>
  <si>
    <t>2081901</t>
  </si>
  <si>
    <t>城市最低生活保障金支出</t>
  </si>
  <si>
    <t>2101103</t>
  </si>
  <si>
    <t>公务员医疗补助</t>
  </si>
  <si>
    <t>2081902</t>
  </si>
  <si>
    <t>农村最低生活保障金支出</t>
  </si>
  <si>
    <t>21012</t>
  </si>
  <si>
    <t>财政对基本医疗保险基金的补助</t>
  </si>
  <si>
    <t>20820</t>
  </si>
  <si>
    <t>临时救助</t>
  </si>
  <si>
    <t>2101202</t>
  </si>
  <si>
    <t>财政对城乡居民基本医疗保险基金的补助</t>
  </si>
  <si>
    <t>2082001</t>
  </si>
  <si>
    <t>临时救助支出</t>
  </si>
  <si>
    <t>21013</t>
  </si>
  <si>
    <t>医疗救助</t>
  </si>
  <si>
    <t>20821</t>
  </si>
  <si>
    <t>特困人员救助供养</t>
  </si>
  <si>
    <t>2101301</t>
  </si>
  <si>
    <t>城乡医疗救助</t>
  </si>
  <si>
    <t>2082101</t>
  </si>
  <si>
    <t>城市特困人员救助供养支出</t>
  </si>
  <si>
    <t>21099</t>
  </si>
  <si>
    <t>其他卫生健康支出</t>
  </si>
  <si>
    <t>2082102</t>
  </si>
  <si>
    <t>农村特困人员救助供养支出</t>
  </si>
  <si>
    <t>2109999</t>
  </si>
  <si>
    <t>20825</t>
  </si>
  <si>
    <t>其他生活救助</t>
  </si>
  <si>
    <t>211</t>
  </si>
  <si>
    <t>节能环保支出</t>
  </si>
  <si>
    <t>2082501</t>
  </si>
  <si>
    <t>其他城市生活救助</t>
  </si>
  <si>
    <t>21103</t>
  </si>
  <si>
    <t>污染防治</t>
  </si>
  <si>
    <t>20826</t>
  </si>
  <si>
    <t>财政对基本养老保险基金的补助</t>
  </si>
  <si>
    <t>2110399</t>
  </si>
  <si>
    <t>其他污染防治支出</t>
  </si>
  <si>
    <t>2082602</t>
  </si>
  <si>
    <t>财政对城乡居民基本养老保险基金的补助</t>
  </si>
  <si>
    <t>212</t>
  </si>
  <si>
    <t>2082699</t>
  </si>
  <si>
    <t>财政对其他基本养老保险基金的补助</t>
  </si>
  <si>
    <t>21201</t>
  </si>
  <si>
    <t>城乡社区管理事务</t>
  </si>
  <si>
    <t>20828</t>
  </si>
  <si>
    <t>退役军人管理事务</t>
  </si>
  <si>
    <t>2120101</t>
  </si>
  <si>
    <t>2082801</t>
  </si>
  <si>
    <t>2120199</t>
  </si>
  <si>
    <t>其他城乡社区管理事务支出</t>
  </si>
  <si>
    <t>2082804</t>
  </si>
  <si>
    <t>拥军优属</t>
  </si>
  <si>
    <t>21202</t>
  </si>
  <si>
    <t>城乡社区规划与管理</t>
  </si>
  <si>
    <t>2082850</t>
  </si>
  <si>
    <t>2120201</t>
  </si>
  <si>
    <t>20899</t>
  </si>
  <si>
    <t>其他社会保障和就业支出</t>
  </si>
  <si>
    <t>21205</t>
  </si>
  <si>
    <t>城乡社区环境卫生</t>
  </si>
  <si>
    <t>2089999</t>
  </si>
  <si>
    <t>2120501</t>
  </si>
  <si>
    <t>210</t>
  </si>
  <si>
    <t>卫生健康支出</t>
  </si>
  <si>
    <t>21299</t>
  </si>
  <si>
    <t>其他城乡社区支出</t>
  </si>
  <si>
    <t>21001</t>
  </si>
  <si>
    <t>卫生健康管理事务</t>
  </si>
  <si>
    <t>2129999</t>
  </si>
  <si>
    <t>2100101</t>
  </si>
  <si>
    <t>213</t>
  </si>
  <si>
    <t>农林水支出</t>
  </si>
  <si>
    <t>2100199</t>
  </si>
  <si>
    <t>其他卫生健康管理事务支出</t>
  </si>
  <si>
    <t>21301</t>
  </si>
  <si>
    <t>农业农村</t>
  </si>
  <si>
    <t>21004</t>
  </si>
  <si>
    <t>公共卫生</t>
  </si>
  <si>
    <t>2130101</t>
  </si>
  <si>
    <t>2100401</t>
  </si>
  <si>
    <t>疾病预防控制机构</t>
  </si>
  <si>
    <t>2130104</t>
  </si>
  <si>
    <t>2100402</t>
  </si>
  <si>
    <t>卫生监督机构</t>
  </si>
  <si>
    <t>2130135</t>
  </si>
  <si>
    <t>农业生态资源保护</t>
  </si>
  <si>
    <t>21302</t>
  </si>
  <si>
    <t>林业和草原</t>
  </si>
  <si>
    <t>221</t>
  </si>
  <si>
    <t>住房保障支出</t>
  </si>
  <si>
    <t>2130205</t>
  </si>
  <si>
    <t>森林资源培育</t>
  </si>
  <si>
    <t>22101</t>
  </si>
  <si>
    <t>保障性安居工程支出</t>
  </si>
  <si>
    <t>2130234</t>
  </si>
  <si>
    <t>林业草原防灾减灾</t>
  </si>
  <si>
    <t>2210105</t>
  </si>
  <si>
    <t>农村危房改造</t>
  </si>
  <si>
    <t>21303</t>
  </si>
  <si>
    <t>水利</t>
  </si>
  <si>
    <t>2210106</t>
  </si>
  <si>
    <t>公共租赁住房</t>
  </si>
  <si>
    <t>2130301</t>
  </si>
  <si>
    <t>22102</t>
  </si>
  <si>
    <t>住房改革支出</t>
  </si>
  <si>
    <t>2130314</t>
  </si>
  <si>
    <t>防汛</t>
  </si>
  <si>
    <t>2210201</t>
  </si>
  <si>
    <t>2130399</t>
  </si>
  <si>
    <t>其他水利支出</t>
  </si>
  <si>
    <t>224</t>
  </si>
  <si>
    <t>灾害防治及应急管理支出</t>
  </si>
  <si>
    <t>21305</t>
  </si>
  <si>
    <t>巩固脱贫攻坚成果衔接乡村振兴</t>
  </si>
  <si>
    <t>22401</t>
  </si>
  <si>
    <t>应急管理事务</t>
  </si>
  <si>
    <t>2130505</t>
  </si>
  <si>
    <t>生产发展</t>
  </si>
  <si>
    <t>2240101</t>
  </si>
  <si>
    <t>21307</t>
  </si>
  <si>
    <t>农村综合改革</t>
  </si>
  <si>
    <t>2240106</t>
  </si>
  <si>
    <t>安全监管</t>
  </si>
  <si>
    <t>2130705</t>
  </si>
  <si>
    <t>对村民委员会和村党支部的补助</t>
  </si>
  <si>
    <t>2240109</t>
  </si>
  <si>
    <t>应急管理</t>
  </si>
  <si>
    <t>21308</t>
  </si>
  <si>
    <t>普惠金融发展支出</t>
  </si>
  <si>
    <t>2240150</t>
  </si>
  <si>
    <t>2130803</t>
  </si>
  <si>
    <t>农业保险保费补贴</t>
  </si>
  <si>
    <t>22402</t>
  </si>
  <si>
    <t>消防救援事务</t>
  </si>
  <si>
    <t>2130804</t>
  </si>
  <si>
    <t>创业担保贷款贴息及奖补</t>
  </si>
  <si>
    <t>2240204</t>
  </si>
  <si>
    <t>消防应急救援</t>
  </si>
  <si>
    <t>214</t>
  </si>
  <si>
    <t>交通运输支出</t>
  </si>
  <si>
    <t>22407</t>
  </si>
  <si>
    <t>自然灾害救灾及恢复重建支出</t>
  </si>
  <si>
    <t>21401</t>
  </si>
  <si>
    <t>公路水路运输</t>
  </si>
  <si>
    <t>2240703</t>
  </si>
  <si>
    <t>自然灾害救灾补助</t>
  </si>
  <si>
    <t>2140101</t>
  </si>
  <si>
    <t>227</t>
  </si>
  <si>
    <t>2140199</t>
  </si>
  <si>
    <t>其他公路水路运输支出</t>
  </si>
  <si>
    <t>229</t>
  </si>
  <si>
    <t>215</t>
  </si>
  <si>
    <t>资源勘探工业信息等支出</t>
  </si>
  <si>
    <t>22902</t>
  </si>
  <si>
    <t>年初预留</t>
  </si>
  <si>
    <t>21505</t>
  </si>
  <si>
    <t>工业和信息产业监管</t>
  </si>
  <si>
    <t>2290201</t>
  </si>
  <si>
    <t>2150501</t>
  </si>
  <si>
    <t>232</t>
  </si>
  <si>
    <t>2150550</t>
  </si>
  <si>
    <t>23203</t>
  </si>
  <si>
    <t>地方政府一般债务付息支出</t>
  </si>
  <si>
    <t>21599</t>
  </si>
  <si>
    <t>其他资源勘探工业信息等支出</t>
  </si>
  <si>
    <t>2320301</t>
  </si>
  <si>
    <t>地方政府一般债券付息支出</t>
  </si>
  <si>
    <t>2159999</t>
  </si>
  <si>
    <t>2320303</t>
  </si>
  <si>
    <t>地方政府向国际组织借款付息支出</t>
  </si>
  <si>
    <t>216</t>
  </si>
  <si>
    <t>商业服务业等支出</t>
  </si>
  <si>
    <t>233</t>
  </si>
  <si>
    <t>债务发行费用支出</t>
  </si>
  <si>
    <t>21602</t>
  </si>
  <si>
    <t>商业流通事务</t>
  </si>
  <si>
    <t>23303</t>
  </si>
  <si>
    <t>地方政府一般债务发行费用支出</t>
  </si>
  <si>
    <t>2160201</t>
  </si>
  <si>
    <t>支出合计</t>
  </si>
  <si>
    <t>2160250</t>
  </si>
  <si>
    <t>21699</t>
  </si>
  <si>
    <t>其他商业服务业等支出</t>
  </si>
  <si>
    <t>2169999</t>
  </si>
  <si>
    <t>220</t>
  </si>
  <si>
    <t>自然资源海洋气象等支出</t>
  </si>
  <si>
    <t>22001</t>
  </si>
  <si>
    <t>自然资源事务</t>
  </si>
  <si>
    <t>2200199</t>
  </si>
  <si>
    <t>其他自然资源事务支出</t>
  </si>
  <si>
    <t>朝阳市双塔区2024年政府性基金预算收支情况表（附表十六）</t>
  </si>
  <si>
    <t>2024年预算数</t>
  </si>
  <si>
    <t xml:space="preserve">  国有土地使用权出让收入</t>
  </si>
  <si>
    <t xml:space="preserve">  城乡社区支出</t>
  </si>
  <si>
    <t>其中：老旧小区改造配套</t>
  </si>
  <si>
    <t xml:space="preserve">      农业农村生态环境整治</t>
  </si>
  <si>
    <t xml:space="preserve">  债务付息支出</t>
  </si>
  <si>
    <t xml:space="preserve">  债务发行费用支出</t>
  </si>
  <si>
    <t>朝阳市双塔区2023年债务情况表（附表十七）</t>
  </si>
  <si>
    <t>2023年当年债务收支</t>
  </si>
  <si>
    <t>收入</t>
  </si>
  <si>
    <t>支出</t>
  </si>
  <si>
    <t>备注</t>
  </si>
  <si>
    <t>专项债务转贷收入</t>
  </si>
  <si>
    <r>
      <t xml:space="preserve">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 xml:space="preserve"> 朝阳市双塔区医院异地新建项目一期工程债券收入</t>
    </r>
  </si>
  <si>
    <t xml:space="preserve">    其他地方自行试点项目收益专项债券收入安排的支出</t>
  </si>
  <si>
    <t>截至2023年末债务限额及余额</t>
  </si>
  <si>
    <t>债  务  限  额</t>
  </si>
  <si>
    <t>债  务  余  额</t>
  </si>
  <si>
    <t>其中：一般债务</t>
  </si>
  <si>
    <t xml:space="preserve">      或有债务</t>
  </si>
  <si>
    <t xml:space="preserve">      专项债务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</si>
</sst>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0_);[Red]\(0\)"/>
    <numFmt numFmtId="179" formatCode="0.0"/>
    <numFmt numFmtId="180" formatCode="0.0_);[Red]\(0.0\)"/>
    <numFmt numFmtId="181" formatCode="0.0_ "/>
    <numFmt numFmtId="182" formatCode="#,##0.0000_ "/>
    <numFmt numFmtId="183" formatCode="#,##0.0_ "/>
    <numFmt numFmtId="184" formatCode="0.00_ "/>
  </numFmts>
  <fonts count="63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20"/>
      <color indexed="8"/>
      <name val="楷体_GB2312"/>
      <family val="0"/>
    </font>
    <font>
      <sz val="13"/>
      <color indexed="8"/>
      <name val="宋体"/>
      <family val="0"/>
    </font>
    <font>
      <sz val="12"/>
      <color indexed="8"/>
      <name val="宋体"/>
      <family val="0"/>
    </font>
    <font>
      <b/>
      <sz val="13"/>
      <color indexed="8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b/>
      <sz val="11"/>
      <color indexed="8"/>
      <name val="宋体"/>
      <family val="0"/>
    </font>
    <font>
      <b/>
      <sz val="20"/>
      <name val="宋体"/>
      <family val="0"/>
    </font>
    <font>
      <sz val="12"/>
      <name val="仿宋"/>
      <family val="3"/>
    </font>
    <font>
      <sz val="14"/>
      <name val="仿宋"/>
      <family val="3"/>
    </font>
    <font>
      <b/>
      <sz val="14"/>
      <name val="宋体"/>
      <family val="0"/>
    </font>
    <font>
      <sz val="11"/>
      <color indexed="8"/>
      <name val="仿宋"/>
      <family val="3"/>
    </font>
    <font>
      <sz val="11"/>
      <name val="仿宋"/>
      <family val="3"/>
    </font>
    <font>
      <sz val="12"/>
      <color indexed="8"/>
      <name val="仿宋"/>
      <family val="3"/>
    </font>
    <font>
      <b/>
      <sz val="20"/>
      <color indexed="8"/>
      <name val="楷体"/>
      <family val="3"/>
    </font>
    <font>
      <sz val="11"/>
      <color indexed="63"/>
      <name val="仿宋"/>
      <family val="3"/>
    </font>
    <font>
      <b/>
      <sz val="11"/>
      <color indexed="8"/>
      <name val="仿宋"/>
      <family val="3"/>
    </font>
    <font>
      <b/>
      <sz val="11"/>
      <name val="宋体"/>
      <family val="0"/>
    </font>
    <font>
      <sz val="11"/>
      <color indexed="8"/>
      <name val="等线"/>
      <family val="0"/>
    </font>
    <font>
      <b/>
      <sz val="20"/>
      <name val="楷体"/>
      <family val="3"/>
    </font>
    <font>
      <b/>
      <sz val="12"/>
      <name val="仿宋"/>
      <family val="3"/>
    </font>
    <font>
      <sz val="10"/>
      <name val="宋体"/>
      <family val="0"/>
    </font>
    <font>
      <b/>
      <sz val="10"/>
      <name val="宋体"/>
      <family val="0"/>
    </font>
    <font>
      <sz val="12"/>
      <name val="黑体"/>
      <family val="3"/>
    </font>
    <font>
      <b/>
      <sz val="18"/>
      <name val="楷体_GB2312"/>
      <family val="0"/>
    </font>
    <font>
      <sz val="12"/>
      <name val="楷体_GB2312"/>
      <family val="0"/>
    </font>
    <font>
      <sz val="12"/>
      <name val="Times New Roman"/>
      <family val="1"/>
    </font>
    <font>
      <sz val="10"/>
      <name val="黑体"/>
      <family val="3"/>
    </font>
    <font>
      <b/>
      <sz val="20"/>
      <name val="楷体_GB2312"/>
      <family val="0"/>
    </font>
    <font>
      <sz val="10"/>
      <name val="楷体_GB2312"/>
      <family val="0"/>
    </font>
    <font>
      <sz val="20"/>
      <name val="黑体"/>
      <family val="3"/>
    </font>
    <font>
      <b/>
      <sz val="14"/>
      <name val="黑体"/>
      <family val="3"/>
    </font>
    <font>
      <sz val="14"/>
      <name val="宋体"/>
      <family val="0"/>
    </font>
    <font>
      <b/>
      <sz val="12"/>
      <name val="黑体"/>
      <family val="3"/>
    </font>
    <font>
      <b/>
      <sz val="26"/>
      <name val="宋体"/>
      <family val="0"/>
    </font>
    <font>
      <b/>
      <sz val="24"/>
      <name val="宋体"/>
      <family val="0"/>
    </font>
    <font>
      <sz val="14"/>
      <name val="黑体"/>
      <family val="3"/>
    </font>
    <font>
      <b/>
      <sz val="28"/>
      <name val="华文宋体"/>
      <family val="0"/>
    </font>
    <font>
      <b/>
      <sz val="16"/>
      <name val="华文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indexed="8"/>
      <name val="Calibri"/>
      <family val="0"/>
    </font>
    <font>
      <b/>
      <sz val="8"/>
      <name val="宋体"/>
      <family val="2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/>
    </border>
    <border>
      <left/>
      <right/>
      <top style="thin">
        <color indexed="8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" fillId="2" borderId="1" applyNumberFormat="0" applyFon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2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0" fillId="3" borderId="4" applyNumberFormat="0" applyAlignment="0" applyProtection="0"/>
    <xf numFmtId="0" fontId="51" fillId="4" borderId="5" applyNumberFormat="0" applyAlignment="0" applyProtection="0"/>
    <xf numFmtId="0" fontId="52" fillId="4" borderId="4" applyNumberFormat="0" applyAlignment="0" applyProtection="0"/>
    <xf numFmtId="0" fontId="53" fillId="5" borderId="6" applyNumberFormat="0" applyAlignment="0" applyProtection="0"/>
    <xf numFmtId="0" fontId="54" fillId="0" borderId="7" applyNumberFormat="0" applyFill="0" applyAlignment="0" applyProtection="0"/>
    <xf numFmtId="0" fontId="9" fillId="0" borderId="8" applyNumberFormat="0" applyFill="0" applyAlignment="0" applyProtection="0"/>
    <xf numFmtId="0" fontId="55" fillId="6" borderId="0" applyNumberFormat="0" applyBorder="0" applyAlignment="0" applyProtection="0"/>
    <xf numFmtId="0" fontId="56" fillId="7" borderId="0" applyNumberFormat="0" applyBorder="0" applyAlignment="0" applyProtection="0"/>
    <xf numFmtId="0" fontId="57" fillId="8" borderId="0" applyNumberFormat="0" applyBorder="0" applyAlignment="0" applyProtection="0"/>
    <xf numFmtId="0" fontId="5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58" fillId="3" borderId="0" applyNumberFormat="0" applyBorder="0" applyAlignment="0" applyProtection="0"/>
    <xf numFmtId="0" fontId="58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2" fillId="6" borderId="0" applyNumberFormat="0" applyBorder="0" applyAlignment="0" applyProtection="0"/>
    <xf numFmtId="0" fontId="2" fillId="14" borderId="0" applyNumberFormat="0" applyBorder="0" applyAlignment="0" applyProtection="0"/>
    <xf numFmtId="0" fontId="58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306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6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vertical="center"/>
    </xf>
    <xf numFmtId="0" fontId="8" fillId="0" borderId="9" xfId="0" applyFont="1" applyFill="1" applyBorder="1" applyAlignment="1">
      <alignment horizontal="right" vertical="center"/>
    </xf>
    <xf numFmtId="0" fontId="5" fillId="0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right" vertical="center"/>
    </xf>
    <xf numFmtId="0" fontId="0" fillId="0" borderId="9" xfId="0" applyFill="1" applyBorder="1" applyAlignment="1">
      <alignment horizontal="left" vertical="center" wrapText="1"/>
    </xf>
    <xf numFmtId="0" fontId="9" fillId="0" borderId="9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right" vertical="center"/>
    </xf>
    <xf numFmtId="0" fontId="13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left" vertical="center"/>
    </xf>
    <xf numFmtId="176" fontId="0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wrapText="1"/>
    </xf>
    <xf numFmtId="0" fontId="0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176" fontId="8" fillId="0" borderId="9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top"/>
    </xf>
    <xf numFmtId="0" fontId="14" fillId="0" borderId="0" xfId="0" applyFont="1" applyFill="1" applyAlignment="1">
      <alignment vertical="top"/>
    </xf>
    <xf numFmtId="0" fontId="1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left"/>
    </xf>
    <xf numFmtId="177" fontId="11" fillId="0" borderId="0" xfId="0" applyNumberFormat="1" applyFont="1" applyFill="1" applyAlignment="1">
      <alignment horizontal="left"/>
    </xf>
    <xf numFmtId="0" fontId="16" fillId="0" borderId="0" xfId="0" applyFont="1" applyFill="1" applyAlignment="1">
      <alignment horizontal="left"/>
    </xf>
    <xf numFmtId="0" fontId="17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vertical="top"/>
    </xf>
    <xf numFmtId="0" fontId="14" fillId="0" borderId="0" xfId="0" applyFont="1" applyFill="1" applyAlignment="1">
      <alignment horizontal="right" vertical="top"/>
    </xf>
    <xf numFmtId="0" fontId="19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 vertical="top"/>
    </xf>
    <xf numFmtId="177" fontId="19" fillId="0" borderId="10" xfId="0" applyNumberFormat="1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177" fontId="19" fillId="0" borderId="11" xfId="0" applyNumberFormat="1" applyFont="1" applyFill="1" applyBorder="1" applyAlignment="1">
      <alignment horizontal="center"/>
    </xf>
    <xf numFmtId="49" fontId="2" fillId="0" borderId="9" xfId="0" applyNumberFormat="1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177" fontId="1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178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21" fillId="0" borderId="0" xfId="0" applyNumberFormat="1" applyFont="1" applyFill="1" applyAlignment="1">
      <alignment horizontal="center" vertical="top"/>
    </xf>
    <xf numFmtId="0" fontId="21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>
      <alignment/>
    </xf>
    <xf numFmtId="0" fontId="22" fillId="0" borderId="0" xfId="0" applyNumberFormat="1" applyFont="1" applyFill="1" applyAlignment="1">
      <alignment horizontal="center" vertical="center"/>
    </xf>
    <xf numFmtId="0" fontId="16" fillId="0" borderId="0" xfId="0" applyNumberFormat="1" applyFont="1" applyFill="1" applyAlignment="1">
      <alignment horizontal="center" vertical="top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179" fontId="11" fillId="0" borderId="0" xfId="0" applyNumberFormat="1" applyFont="1" applyFill="1" applyBorder="1" applyAlignment="1">
      <alignment horizontal="right"/>
    </xf>
    <xf numFmtId="0" fontId="23" fillId="0" borderId="9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 wrapText="1"/>
    </xf>
    <xf numFmtId="49" fontId="24" fillId="0" borderId="0" xfId="0" applyNumberFormat="1" applyFont="1" applyFill="1" applyBorder="1" applyAlignment="1">
      <alignment horizontal="right" vertical="center"/>
    </xf>
    <xf numFmtId="0" fontId="20" fillId="0" borderId="19" xfId="0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 wrapText="1"/>
    </xf>
    <xf numFmtId="4" fontId="25" fillId="0" borderId="19" xfId="0" applyNumberFormat="1" applyFont="1" applyFill="1" applyBorder="1" applyAlignment="1">
      <alignment horizontal="center" vertical="center" wrapText="1"/>
    </xf>
    <xf numFmtId="4" fontId="24" fillId="0" borderId="19" xfId="0" applyNumberFormat="1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 vertical="center"/>
    </xf>
    <xf numFmtId="0" fontId="26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78" fontId="0" fillId="0" borderId="0" xfId="0" applyNumberFormat="1" applyFill="1" applyAlignment="1" applyProtection="1">
      <alignment/>
      <protection locked="0"/>
    </xf>
    <xf numFmtId="0" fontId="27" fillId="0" borderId="0" xfId="0" applyFont="1" applyAlignment="1" applyProtection="1">
      <alignment horizontal="center"/>
      <protection locked="0"/>
    </xf>
    <xf numFmtId="178" fontId="0" fillId="0" borderId="0" xfId="0" applyNumberFormat="1" applyFill="1" applyAlignment="1" applyProtection="1">
      <alignment horizontal="right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28" fillId="0" borderId="17" xfId="0" applyFont="1" applyFill="1" applyBorder="1" applyAlignment="1" applyProtection="1">
      <alignment horizontal="center" vertical="center" wrapText="1"/>
      <protection locked="0"/>
    </xf>
    <xf numFmtId="0" fontId="28" fillId="0" borderId="17" xfId="0" applyFont="1" applyFill="1" applyBorder="1" applyAlignment="1" applyProtection="1">
      <alignment horizontal="center" vertical="center"/>
      <protection locked="0"/>
    </xf>
    <xf numFmtId="0" fontId="29" fillId="0" borderId="13" xfId="0" applyFont="1" applyFill="1" applyBorder="1" applyAlignment="1" applyProtection="1">
      <alignment horizontal="center" vertical="center" wrapText="1"/>
      <protection locked="0"/>
    </xf>
    <xf numFmtId="0" fontId="29" fillId="0" borderId="13" xfId="0" applyFont="1" applyFill="1" applyBorder="1" applyAlignment="1" applyProtection="1">
      <alignment horizontal="center" vertical="center"/>
      <protection locked="0"/>
    </xf>
    <xf numFmtId="0" fontId="0" fillId="0" borderId="9" xfId="0" applyFill="1" applyBorder="1" applyAlignment="1" applyProtection="1">
      <alignment horizontal="left"/>
      <protection locked="0"/>
    </xf>
    <xf numFmtId="178" fontId="0" fillId="0" borderId="9" xfId="0" applyNumberFormat="1" applyFill="1" applyBorder="1" applyAlignment="1" applyProtection="1">
      <alignment wrapText="1"/>
      <protection locked="0"/>
    </xf>
    <xf numFmtId="0" fontId="0" fillId="0" borderId="9" xfId="0" applyFill="1" applyBorder="1" applyAlignment="1" applyProtection="1">
      <alignment/>
      <protection locked="0"/>
    </xf>
    <xf numFmtId="178" fontId="0" fillId="0" borderId="9" xfId="0" applyNumberFormat="1" applyFill="1" applyBorder="1" applyAlignment="1" applyProtection="1">
      <alignment/>
      <protection locked="0"/>
    </xf>
    <xf numFmtId="178" fontId="0" fillId="0" borderId="9" xfId="0" applyNumberFormat="1" applyFill="1" applyBorder="1" applyAlignment="1" applyProtection="1">
      <alignment horizontal="right" wrapText="1"/>
      <protection locked="0"/>
    </xf>
    <xf numFmtId="0" fontId="0" fillId="0" borderId="9" xfId="0" applyFont="1" applyFill="1" applyBorder="1" applyAlignment="1" applyProtection="1">
      <alignment wrapText="1"/>
      <protection/>
    </xf>
    <xf numFmtId="0" fontId="0" fillId="0" borderId="9" xfId="0" applyFont="1" applyFill="1" applyBorder="1" applyAlignment="1" applyProtection="1">
      <alignment/>
      <protection/>
    </xf>
    <xf numFmtId="0" fontId="0" fillId="0" borderId="9" xfId="0" applyFill="1" applyBorder="1" applyAlignment="1" applyProtection="1">
      <alignment/>
      <protection/>
    </xf>
    <xf numFmtId="0" fontId="26" fillId="0" borderId="2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/>
      <protection locked="0"/>
    </xf>
    <xf numFmtId="0" fontId="30" fillId="0" borderId="0" xfId="0" applyFont="1" applyAlignment="1" applyProtection="1">
      <alignment/>
      <protection locked="0"/>
    </xf>
    <xf numFmtId="0" fontId="25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31" fillId="0" borderId="0" xfId="0" applyFont="1" applyAlignment="1" applyProtection="1">
      <alignment horizontal="center"/>
      <protection locked="0"/>
    </xf>
    <xf numFmtId="0" fontId="24" fillId="0" borderId="0" xfId="0" applyFont="1" applyAlignment="1" applyProtection="1">
      <alignment horizontal="left"/>
      <protection locked="0"/>
    </xf>
    <xf numFmtId="0" fontId="24" fillId="0" borderId="0" xfId="0" applyFont="1" applyFill="1" applyAlignment="1" applyProtection="1">
      <alignment/>
      <protection locked="0"/>
    </xf>
    <xf numFmtId="0" fontId="28" fillId="0" borderId="0" xfId="0" applyFont="1" applyAlignment="1" applyProtection="1">
      <alignment horizontal="right"/>
      <protection locked="0"/>
    </xf>
    <xf numFmtId="0" fontId="28" fillId="0" borderId="21" xfId="0" applyFont="1" applyBorder="1" applyAlignment="1" applyProtection="1">
      <alignment horizontal="center" vertical="center"/>
      <protection locked="0"/>
    </xf>
    <xf numFmtId="0" fontId="28" fillId="0" borderId="22" xfId="0" applyFont="1" applyBorder="1" applyAlignment="1" applyProtection="1">
      <alignment horizontal="center"/>
      <protection locked="0"/>
    </xf>
    <xf numFmtId="0" fontId="28" fillId="0" borderId="23" xfId="0" applyFont="1" applyBorder="1" applyAlignment="1" applyProtection="1">
      <alignment horizontal="center"/>
      <protection locked="0"/>
    </xf>
    <xf numFmtId="0" fontId="28" fillId="0" borderId="24" xfId="0" applyFont="1" applyBorder="1" applyAlignment="1" applyProtection="1">
      <alignment horizontal="center"/>
      <protection locked="0"/>
    </xf>
    <xf numFmtId="0" fontId="28" fillId="0" borderId="25" xfId="0" applyFont="1" applyBorder="1" applyAlignment="1" applyProtection="1">
      <alignment horizontal="center" vertical="center"/>
      <protection locked="0"/>
    </xf>
    <xf numFmtId="0" fontId="28" fillId="0" borderId="21" xfId="0" applyFont="1" applyFill="1" applyBorder="1" applyAlignment="1" applyProtection="1">
      <alignment horizontal="center" vertical="center" wrapText="1"/>
      <protection locked="0"/>
    </xf>
    <xf numFmtId="0" fontId="28" fillId="0" borderId="26" xfId="0" applyFont="1" applyBorder="1" applyAlignment="1" applyProtection="1">
      <alignment horizontal="center" vertical="center"/>
      <protection locked="0"/>
    </xf>
    <xf numFmtId="0" fontId="28" fillId="0" borderId="26" xfId="0" applyFont="1" applyFill="1" applyBorder="1" applyAlignment="1" applyProtection="1">
      <alignment horizontal="center" vertical="center" wrapText="1"/>
      <protection locked="0"/>
    </xf>
    <xf numFmtId="0" fontId="28" fillId="0" borderId="21" xfId="0" applyFont="1" applyBorder="1" applyAlignment="1" applyProtection="1">
      <alignment horizontal="centerContinuous"/>
      <protection locked="0"/>
    </xf>
    <xf numFmtId="0" fontId="28" fillId="0" borderId="9" xfId="0" applyFont="1" applyBorder="1" applyAlignment="1" applyProtection="1">
      <alignment horizontal="centerContinuous"/>
      <protection locked="0"/>
    </xf>
    <xf numFmtId="1" fontId="8" fillId="0" borderId="9" xfId="0" applyNumberFormat="1" applyFont="1" applyBorder="1" applyAlignment="1" applyProtection="1">
      <alignment horizontal="center" vertical="center"/>
      <protection locked="0"/>
    </xf>
    <xf numFmtId="177" fontId="5" fillId="0" borderId="9" xfId="0" applyNumberFormat="1" applyFont="1" applyBorder="1" applyAlignment="1">
      <alignment wrapText="1"/>
    </xf>
    <xf numFmtId="179" fontId="5" fillId="0" borderId="9" xfId="0" applyNumberFormat="1" applyFont="1" applyBorder="1" applyAlignment="1">
      <alignment wrapText="1"/>
    </xf>
    <xf numFmtId="0" fontId="1" fillId="0" borderId="9" xfId="0" applyFont="1" applyBorder="1" applyAlignment="1" applyProtection="1">
      <alignment vertical="center"/>
      <protection locked="0"/>
    </xf>
    <xf numFmtId="0" fontId="0" fillId="0" borderId="9" xfId="0" applyFont="1" applyBorder="1" applyAlignment="1" applyProtection="1">
      <alignment/>
      <protection locked="0"/>
    </xf>
    <xf numFmtId="177" fontId="5" fillId="0" borderId="27" xfId="0" applyNumberFormat="1" applyFont="1" applyBorder="1" applyAlignment="1">
      <alignment wrapText="1"/>
    </xf>
    <xf numFmtId="0" fontId="0" fillId="0" borderId="0" xfId="0" applyFont="1" applyFill="1" applyAlignment="1" applyProtection="1">
      <alignment/>
      <protection locked="0"/>
    </xf>
    <xf numFmtId="0" fontId="28" fillId="0" borderId="9" xfId="0" applyFont="1" applyBorder="1" applyAlignment="1" applyProtection="1">
      <alignment horizontal="center" vertical="center"/>
      <protection locked="0"/>
    </xf>
    <xf numFmtId="0" fontId="28" fillId="0" borderId="9" xfId="0" applyFont="1" applyFill="1" applyBorder="1" applyAlignment="1" applyProtection="1">
      <alignment horizontal="center" vertical="center"/>
      <protection locked="0"/>
    </xf>
    <xf numFmtId="0" fontId="28" fillId="0" borderId="21" xfId="0" applyFont="1" applyFill="1" applyBorder="1" applyAlignment="1" applyProtection="1">
      <alignment horizontal="center" vertical="center"/>
      <protection locked="0"/>
    </xf>
    <xf numFmtId="0" fontId="0" fillId="0" borderId="9" xfId="0" applyFill="1" applyBorder="1" applyAlignment="1" applyProtection="1">
      <alignment horizontal="center" vertical="center"/>
      <protection locked="0"/>
    </xf>
    <xf numFmtId="0" fontId="28" fillId="0" borderId="26" xfId="0" applyFont="1" applyFill="1" applyBorder="1" applyAlignment="1" applyProtection="1">
      <alignment horizontal="center" vertical="center"/>
      <protection locked="0"/>
    </xf>
    <xf numFmtId="177" fontId="0" fillId="0" borderId="9" xfId="0" applyNumberFormat="1" applyFont="1" applyFill="1" applyBorder="1" applyAlignment="1" applyProtection="1">
      <alignment horizontal="right"/>
      <protection locked="0"/>
    </xf>
    <xf numFmtId="0" fontId="5" fillId="0" borderId="10" xfId="0" applyFont="1" applyBorder="1" applyAlignment="1">
      <alignment wrapText="1"/>
    </xf>
    <xf numFmtId="179" fontId="5" fillId="0" borderId="10" xfId="0" applyNumberFormat="1" applyFont="1" applyBorder="1" applyAlignment="1">
      <alignment wrapText="1"/>
    </xf>
    <xf numFmtId="0" fontId="28" fillId="0" borderId="0" xfId="0" applyFont="1" applyAlignment="1" applyProtection="1">
      <alignment/>
      <protection locked="0"/>
    </xf>
    <xf numFmtId="0" fontId="28" fillId="0" borderId="0" xfId="0" applyFont="1" applyAlignment="1" applyProtection="1">
      <alignment/>
      <protection locked="0"/>
    </xf>
    <xf numFmtId="177" fontId="0" fillId="0" borderId="0" xfId="0" applyNumberFormat="1" applyAlignment="1" applyProtection="1">
      <alignment/>
      <protection locked="0"/>
    </xf>
    <xf numFmtId="180" fontId="0" fillId="0" borderId="0" xfId="0" applyNumberFormat="1" applyAlignment="1" applyProtection="1">
      <alignment/>
      <protection locked="0"/>
    </xf>
    <xf numFmtId="14" fontId="32" fillId="0" borderId="0" xfId="0" applyNumberFormat="1" applyFont="1" applyAlignment="1" applyProtection="1">
      <alignment horizontal="left"/>
      <protection locked="0"/>
    </xf>
    <xf numFmtId="0" fontId="28" fillId="0" borderId="0" xfId="0" applyFont="1" applyFill="1" applyAlignment="1" applyProtection="1">
      <alignment horizontal="centerContinuous"/>
      <protection locked="0"/>
    </xf>
    <xf numFmtId="177" fontId="28" fillId="0" borderId="0" xfId="0" applyNumberFormat="1" applyFont="1" applyAlignment="1" applyProtection="1">
      <alignment/>
      <protection locked="0"/>
    </xf>
    <xf numFmtId="0" fontId="28" fillId="0" borderId="22" xfId="0" applyFont="1" applyFill="1" applyBorder="1" applyAlignment="1" applyProtection="1">
      <alignment horizontal="center" vertical="center"/>
      <protection locked="0"/>
    </xf>
    <xf numFmtId="0" fontId="28" fillId="0" borderId="23" xfId="0" applyFont="1" applyFill="1" applyBorder="1" applyAlignment="1" applyProtection="1">
      <alignment horizontal="center" vertical="center"/>
      <protection locked="0"/>
    </xf>
    <xf numFmtId="0" fontId="28" fillId="0" borderId="24" xfId="0" applyFont="1" applyFill="1" applyBorder="1" applyAlignment="1" applyProtection="1">
      <alignment horizontal="center" vertical="center"/>
      <protection locked="0"/>
    </xf>
    <xf numFmtId="0" fontId="28" fillId="0" borderId="22" xfId="0" applyFont="1" applyBorder="1" applyAlignment="1" applyProtection="1">
      <alignment horizontal="center" vertical="center"/>
      <protection locked="0"/>
    </xf>
    <xf numFmtId="0" fontId="28" fillId="0" borderId="24" xfId="0" applyFont="1" applyBorder="1" applyAlignment="1" applyProtection="1">
      <alignment horizontal="center" vertical="center"/>
      <protection locked="0"/>
    </xf>
    <xf numFmtId="177" fontId="28" fillId="0" borderId="9" xfId="0" applyNumberFormat="1" applyFont="1" applyBorder="1" applyAlignment="1" applyProtection="1">
      <alignment horizontal="centerContinuous"/>
      <protection locked="0"/>
    </xf>
    <xf numFmtId="180" fontId="28" fillId="0" borderId="9" xfId="0" applyNumberFormat="1" applyFont="1" applyBorder="1" applyAlignment="1" applyProtection="1">
      <alignment horizontal="centerContinuous"/>
      <protection locked="0"/>
    </xf>
    <xf numFmtId="0" fontId="8" fillId="0" borderId="9" xfId="0" applyFont="1" applyBorder="1" applyAlignment="1" applyProtection="1">
      <alignment horizontal="center"/>
      <protection locked="0"/>
    </xf>
    <xf numFmtId="178" fontId="0" fillId="0" borderId="9" xfId="0" applyNumberFormat="1" applyFill="1" applyBorder="1" applyAlignment="1" applyProtection="1">
      <alignment horizontal="right"/>
      <protection/>
    </xf>
    <xf numFmtId="176" fontId="0" fillId="0" borderId="9" xfId="0" applyNumberFormat="1" applyFill="1" applyBorder="1" applyAlignment="1" applyProtection="1">
      <alignment horizontal="right"/>
      <protection/>
    </xf>
    <xf numFmtId="181" fontId="0" fillId="0" borderId="9" xfId="0" applyNumberFormat="1" applyBorder="1" applyAlignment="1" applyProtection="1">
      <alignment/>
      <protection locked="0"/>
    </xf>
    <xf numFmtId="178" fontId="0" fillId="0" borderId="9" xfId="0" applyNumberFormat="1" applyBorder="1" applyAlignment="1" applyProtection="1">
      <alignment/>
      <protection locked="0"/>
    </xf>
    <xf numFmtId="178" fontId="0" fillId="0" borderId="0" xfId="0" applyNumberFormat="1" applyAlignment="1" applyProtection="1">
      <alignment/>
      <protection locked="0"/>
    </xf>
    <xf numFmtId="0" fontId="8" fillId="0" borderId="9" xfId="0" applyFont="1" applyBorder="1" applyAlignment="1" applyProtection="1">
      <alignment/>
      <protection locked="0"/>
    </xf>
    <xf numFmtId="177" fontId="0" fillId="0" borderId="9" xfId="0" applyNumberFormat="1" applyFill="1" applyBorder="1" applyAlignment="1" applyProtection="1">
      <alignment horizontal="right"/>
      <protection locked="0"/>
    </xf>
    <xf numFmtId="0" fontId="8" fillId="0" borderId="9" xfId="66" applyFont="1" applyBorder="1">
      <alignment/>
      <protection/>
    </xf>
    <xf numFmtId="0" fontId="8" fillId="0" borderId="9" xfId="66" applyFont="1" applyFill="1" applyBorder="1">
      <alignment/>
      <protection/>
    </xf>
    <xf numFmtId="177" fontId="0" fillId="0" borderId="9" xfId="0" applyNumberFormat="1" applyFill="1" applyBorder="1" applyAlignment="1" applyProtection="1">
      <alignment horizontal="right"/>
      <protection/>
    </xf>
    <xf numFmtId="177" fontId="0" fillId="0" borderId="9" xfId="0" applyNumberFormat="1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178" fontId="0" fillId="0" borderId="9" xfId="0" applyNumberFormat="1" applyFont="1" applyBorder="1" applyAlignment="1" applyProtection="1">
      <alignment/>
      <protection locked="0"/>
    </xf>
    <xf numFmtId="177" fontId="0" fillId="0" borderId="9" xfId="0" applyNumberFormat="1" applyFill="1" applyBorder="1" applyAlignment="1" applyProtection="1">
      <alignment/>
      <protection/>
    </xf>
    <xf numFmtId="0" fontId="8" fillId="0" borderId="21" xfId="66" applyFont="1" applyBorder="1">
      <alignment/>
      <protection/>
    </xf>
    <xf numFmtId="177" fontId="0" fillId="0" borderId="21" xfId="0" applyNumberFormat="1" applyFill="1" applyBorder="1" applyAlignment="1" applyProtection="1">
      <alignment horizontal="right"/>
      <protection/>
    </xf>
    <xf numFmtId="0" fontId="0" fillId="0" borderId="9" xfId="66" applyFont="1" applyBorder="1">
      <alignment/>
      <protection/>
    </xf>
    <xf numFmtId="178" fontId="0" fillId="0" borderId="9" xfId="0" applyNumberFormat="1" applyFill="1" applyBorder="1" applyAlignment="1" applyProtection="1">
      <alignment horizontal="right"/>
      <protection locked="0"/>
    </xf>
    <xf numFmtId="0" fontId="0" fillId="0" borderId="9" xfId="0" applyBorder="1" applyAlignment="1">
      <alignment/>
    </xf>
    <xf numFmtId="177" fontId="0" fillId="0" borderId="26" xfId="0" applyNumberFormat="1" applyFill="1" applyBorder="1" applyAlignment="1" applyProtection="1">
      <alignment horizontal="right"/>
      <protection locked="0"/>
    </xf>
    <xf numFmtId="177" fontId="0" fillId="0" borderId="9" xfId="0" applyNumberFormat="1" applyBorder="1" applyAlignment="1" applyProtection="1">
      <alignment horizontal="right"/>
      <protection locked="0"/>
    </xf>
    <xf numFmtId="177" fontId="0" fillId="0" borderId="0" xfId="0" applyNumberFormat="1" applyFill="1" applyAlignment="1" applyProtection="1">
      <alignment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28" fillId="0" borderId="22" xfId="0" applyFont="1" applyBorder="1" applyAlignment="1" applyProtection="1">
      <alignment horizontal="centerContinuous"/>
      <protection locked="0"/>
    </xf>
    <xf numFmtId="181" fontId="0" fillId="0" borderId="9" xfId="0" applyNumberFormat="1" applyFill="1" applyBorder="1" applyAlignment="1" applyProtection="1">
      <alignment/>
      <protection/>
    </xf>
    <xf numFmtId="181" fontId="0" fillId="0" borderId="0" xfId="0" applyNumberFormat="1" applyAlignment="1" applyProtection="1">
      <alignment/>
      <protection locked="0"/>
    </xf>
    <xf numFmtId="0" fontId="0" fillId="0" borderId="0" xfId="64" applyFont="1" applyFill="1">
      <alignment vertical="center"/>
      <protection/>
    </xf>
    <xf numFmtId="0" fontId="0" fillId="0" borderId="0" xfId="0" applyFont="1" applyFill="1" applyAlignment="1">
      <alignment/>
    </xf>
    <xf numFmtId="0" fontId="0" fillId="0" borderId="0" xfId="63" applyFill="1">
      <alignment vertical="center"/>
      <protection/>
    </xf>
    <xf numFmtId="0" fontId="0" fillId="0" borderId="0" xfId="0" applyAlignment="1">
      <alignment vertical="center"/>
    </xf>
    <xf numFmtId="0" fontId="33" fillId="0" borderId="0" xfId="0" applyFont="1" applyFill="1" applyAlignment="1">
      <alignment horizontal="center"/>
    </xf>
    <xf numFmtId="0" fontId="34" fillId="0" borderId="0" xfId="0" applyFont="1" applyFill="1" applyAlignment="1">
      <alignment horizontal="center"/>
    </xf>
    <xf numFmtId="0" fontId="12" fillId="0" borderId="0" xfId="0" applyFont="1" applyFill="1" applyAlignment="1">
      <alignment vertical="center"/>
    </xf>
    <xf numFmtId="0" fontId="13" fillId="0" borderId="9" xfId="0" applyNumberFormat="1" applyFont="1" applyFill="1" applyBorder="1" applyAlignment="1" applyProtection="1">
      <alignment horizontal="center" vertical="center"/>
      <protection/>
    </xf>
    <xf numFmtId="0" fontId="13" fillId="0" borderId="21" xfId="0" applyNumberFormat="1" applyFont="1" applyFill="1" applyBorder="1" applyAlignment="1" applyProtection="1">
      <alignment horizontal="center" vertical="center"/>
      <protection/>
    </xf>
    <xf numFmtId="0" fontId="35" fillId="0" borderId="22" xfId="0" applyNumberFormat="1" applyFont="1" applyFill="1" applyBorder="1" applyAlignment="1" applyProtection="1">
      <alignment horizontal="left" vertical="center"/>
      <protection/>
    </xf>
    <xf numFmtId="3" fontId="35" fillId="0" borderId="9" xfId="0" applyNumberFormat="1" applyFont="1" applyFill="1" applyBorder="1" applyAlignment="1" applyProtection="1">
      <alignment horizontal="right" vertical="center"/>
      <protection/>
    </xf>
    <xf numFmtId="0" fontId="35" fillId="0" borderId="23" xfId="0" applyNumberFormat="1" applyFont="1" applyFill="1" applyBorder="1" applyAlignment="1" applyProtection="1">
      <alignment horizontal="left" vertical="center"/>
      <protection/>
    </xf>
    <xf numFmtId="0" fontId="35" fillId="0" borderId="22" xfId="0" applyNumberFormat="1" applyFont="1" applyFill="1" applyBorder="1" applyAlignment="1" applyProtection="1">
      <alignment horizontal="left" vertical="center" indent="1"/>
      <protection/>
    </xf>
    <xf numFmtId="3" fontId="35" fillId="0" borderId="21" xfId="0" applyNumberFormat="1" applyFont="1" applyFill="1" applyBorder="1" applyAlignment="1" applyProtection="1">
      <alignment horizontal="right" vertical="center"/>
      <protection/>
    </xf>
    <xf numFmtId="0" fontId="35" fillId="0" borderId="23" xfId="0" applyNumberFormat="1" applyFont="1" applyFill="1" applyBorder="1" applyAlignment="1" applyProtection="1">
      <alignment vertical="center"/>
      <protection/>
    </xf>
    <xf numFmtId="3" fontId="35" fillId="0" borderId="26" xfId="0" applyNumberFormat="1" applyFont="1" applyFill="1" applyBorder="1" applyAlignment="1" applyProtection="1">
      <alignment horizontal="right" vertical="center"/>
      <protection/>
    </xf>
    <xf numFmtId="0" fontId="13" fillId="0" borderId="22" xfId="0" applyNumberFormat="1" applyFont="1" applyFill="1" applyBorder="1" applyAlignment="1" applyProtection="1">
      <alignment horizontal="center" vertical="center"/>
      <protection/>
    </xf>
    <xf numFmtId="3" fontId="13" fillId="0" borderId="9" xfId="0" applyNumberFormat="1" applyFont="1" applyFill="1" applyBorder="1" applyAlignment="1" applyProtection="1">
      <alignment horizontal="right" vertical="center"/>
      <protection/>
    </xf>
    <xf numFmtId="0" fontId="13" fillId="0" borderId="23" xfId="0" applyNumberFormat="1" applyFont="1" applyFill="1" applyBorder="1" applyAlignment="1" applyProtection="1">
      <alignment horizontal="center" vertical="center"/>
      <protection/>
    </xf>
    <xf numFmtId="3" fontId="0" fillId="0" borderId="0" xfId="64" applyNumberFormat="1" applyFont="1" applyFill="1">
      <alignment vertical="center"/>
      <protection/>
    </xf>
    <xf numFmtId="0" fontId="5" fillId="0" borderId="0" xfId="0" applyFont="1" applyFill="1" applyAlignment="1">
      <alignment vertical="center"/>
    </xf>
    <xf numFmtId="0" fontId="0" fillId="0" borderId="0" xfId="63" applyFill="1" applyAlignment="1">
      <alignment horizontal="center" vertical="center"/>
      <protection/>
    </xf>
    <xf numFmtId="0" fontId="36" fillId="0" borderId="0" xfId="0" applyFont="1" applyFill="1" applyAlignment="1">
      <alignment horizontal="center"/>
    </xf>
    <xf numFmtId="0" fontId="11" fillId="0" borderId="0" xfId="0" applyFont="1" applyFill="1" applyAlignment="1">
      <alignment vertical="center"/>
    </xf>
    <xf numFmtId="0" fontId="8" fillId="0" borderId="9" xfId="0" applyNumberFormat="1" applyFont="1" applyFill="1" applyBorder="1" applyAlignment="1" applyProtection="1">
      <alignment horizontal="center" vertical="center"/>
      <protection/>
    </xf>
    <xf numFmtId="0" fontId="8" fillId="0" borderId="21" xfId="0" applyNumberFormat="1" applyFont="1" applyFill="1" applyBorder="1" applyAlignment="1" applyProtection="1">
      <alignment horizontal="center" vertical="center"/>
      <protection/>
    </xf>
    <xf numFmtId="0" fontId="8" fillId="0" borderId="22" xfId="0" applyNumberFormat="1" applyFont="1" applyFill="1" applyBorder="1" applyAlignment="1" applyProtection="1">
      <alignment horizontal="left" vertical="center"/>
      <protection/>
    </xf>
    <xf numFmtId="3" fontId="8" fillId="0" borderId="9" xfId="0" applyNumberFormat="1" applyFont="1" applyFill="1" applyBorder="1" applyAlignment="1" applyProtection="1">
      <alignment horizontal="right" vertical="center"/>
      <protection/>
    </xf>
    <xf numFmtId="0" fontId="8" fillId="0" borderId="23" xfId="0" applyNumberFormat="1" applyFont="1" applyFill="1" applyBorder="1" applyAlignment="1" applyProtection="1">
      <alignment horizontal="left" vertical="center"/>
      <protection/>
    </xf>
    <xf numFmtId="0" fontId="0" fillId="0" borderId="22" xfId="0" applyNumberFormat="1" applyFont="1" applyFill="1" applyBorder="1" applyAlignment="1" applyProtection="1">
      <alignment horizontal="left" vertical="center" indent="1"/>
      <protection/>
    </xf>
    <xf numFmtId="3" fontId="0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23" xfId="0" applyNumberFormat="1" applyFont="1" applyFill="1" applyBorder="1" applyAlignment="1" applyProtection="1">
      <alignment horizontal="left" vertical="center" indent="1"/>
      <protection/>
    </xf>
    <xf numFmtId="3" fontId="0" fillId="0" borderId="21" xfId="0" applyNumberFormat="1" applyFont="1" applyFill="1" applyBorder="1" applyAlignment="1" applyProtection="1">
      <alignment horizontal="right" vertical="center"/>
      <protection/>
    </xf>
    <xf numFmtId="0" fontId="0" fillId="0" borderId="23" xfId="0" applyNumberFormat="1" applyFont="1" applyFill="1" applyBorder="1" applyAlignment="1" applyProtection="1">
      <alignment vertical="center"/>
      <protection/>
    </xf>
    <xf numFmtId="3" fontId="0" fillId="0" borderId="26" xfId="0" applyNumberFormat="1" applyFont="1" applyFill="1" applyBorder="1" applyAlignment="1" applyProtection="1">
      <alignment horizontal="right" vertical="center"/>
      <protection/>
    </xf>
    <xf numFmtId="0" fontId="8" fillId="0" borderId="22" xfId="0" applyNumberFormat="1" applyFont="1" applyFill="1" applyBorder="1" applyAlignment="1" applyProtection="1">
      <alignment horizontal="center" vertical="center"/>
      <protection/>
    </xf>
    <xf numFmtId="0" fontId="8" fillId="0" borderId="23" xfId="0" applyNumberFormat="1" applyFont="1" applyFill="1" applyBorder="1" applyAlignment="1" applyProtection="1">
      <alignment horizontal="center" vertical="center"/>
      <protection/>
    </xf>
    <xf numFmtId="3" fontId="0" fillId="0" borderId="0" xfId="63" applyNumberFormat="1" applyFill="1">
      <alignment vertical="center"/>
      <protection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right" vertical="center"/>
    </xf>
    <xf numFmtId="0" fontId="13" fillId="0" borderId="22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3" fillId="0" borderId="9" xfId="0" applyFont="1" applyFill="1" applyBorder="1" applyAlignment="1">
      <alignment horizontal="left" vertical="center"/>
    </xf>
    <xf numFmtId="0" fontId="8" fillId="0" borderId="9" xfId="0" applyFont="1" applyBorder="1" applyAlignment="1">
      <alignment vertical="center"/>
    </xf>
    <xf numFmtId="0" fontId="8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0" fontId="8" fillId="0" borderId="9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 wrapText="1"/>
    </xf>
    <xf numFmtId="0" fontId="0" fillId="0" borderId="9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28" fillId="0" borderId="9" xfId="0" applyFont="1" applyBorder="1" applyAlignment="1" applyProtection="1">
      <alignment horizontal="center"/>
      <protection locked="0"/>
    </xf>
    <xf numFmtId="178" fontId="28" fillId="0" borderId="21" xfId="0" applyNumberFormat="1" applyFont="1" applyBorder="1" applyAlignment="1" applyProtection="1">
      <alignment horizontal="center" vertical="center" wrapText="1"/>
      <protection locked="0"/>
    </xf>
    <xf numFmtId="178" fontId="28" fillId="0" borderId="21" xfId="0" applyNumberFormat="1" applyFont="1" applyFill="1" applyBorder="1" applyAlignment="1" applyProtection="1">
      <alignment horizontal="center" vertical="center"/>
      <protection locked="0"/>
    </xf>
    <xf numFmtId="178" fontId="28" fillId="0" borderId="26" xfId="0" applyNumberFormat="1" applyFont="1" applyBorder="1" applyAlignment="1" applyProtection="1">
      <alignment horizontal="center" vertical="center" wrapText="1"/>
      <protection locked="0"/>
    </xf>
    <xf numFmtId="178" fontId="28" fillId="0" borderId="26" xfId="0" applyNumberFormat="1" applyFont="1" applyFill="1" applyBorder="1" applyAlignment="1" applyProtection="1">
      <alignment horizontal="center" vertical="center"/>
      <protection locked="0"/>
    </xf>
    <xf numFmtId="177" fontId="5" fillId="0" borderId="10" xfId="0" applyNumberFormat="1" applyFont="1" applyBorder="1" applyAlignment="1">
      <alignment wrapText="1"/>
    </xf>
    <xf numFmtId="178" fontId="0" fillId="0" borderId="9" xfId="0" applyNumberFormat="1" applyFont="1" applyFill="1" applyBorder="1" applyAlignment="1" applyProtection="1">
      <alignment/>
      <protection locked="0"/>
    </xf>
    <xf numFmtId="177" fontId="5" fillId="0" borderId="10" xfId="0" applyNumberFormat="1" applyFont="1" applyBorder="1" applyAlignment="1" applyProtection="1">
      <alignment horizontal="right" wrapText="1"/>
      <protection locked="0"/>
    </xf>
    <xf numFmtId="178" fontId="0" fillId="0" borderId="9" xfId="0" applyNumberFormat="1" applyFont="1" applyFill="1" applyBorder="1" applyAlignment="1" applyProtection="1">
      <alignment horizontal="right"/>
      <protection locked="0"/>
    </xf>
    <xf numFmtId="177" fontId="0" fillId="0" borderId="9" xfId="0" applyNumberFormat="1" applyFill="1" applyBorder="1" applyAlignment="1" applyProtection="1">
      <alignment/>
      <protection locked="0"/>
    </xf>
    <xf numFmtId="178" fontId="0" fillId="0" borderId="9" xfId="0" applyNumberFormat="1" applyFill="1" applyBorder="1" applyAlignment="1" applyProtection="1">
      <alignment/>
      <protection locked="0"/>
    </xf>
    <xf numFmtId="178" fontId="1" fillId="0" borderId="9" xfId="0" applyNumberFormat="1" applyFont="1" applyFill="1" applyBorder="1" applyAlignment="1" applyProtection="1">
      <alignment/>
      <protection locked="0"/>
    </xf>
    <xf numFmtId="178" fontId="0" fillId="0" borderId="0" xfId="0" applyNumberFormat="1" applyFont="1" applyFill="1" applyAlignment="1" applyProtection="1">
      <alignment/>
      <protection locked="0"/>
    </xf>
    <xf numFmtId="178" fontId="28" fillId="0" borderId="0" xfId="0" applyNumberFormat="1" applyFont="1" applyFill="1" applyAlignment="1" applyProtection="1">
      <alignment horizontal="centerContinuous"/>
      <protection locked="0"/>
    </xf>
    <xf numFmtId="178" fontId="28" fillId="0" borderId="0" xfId="0" applyNumberFormat="1" applyFont="1" applyAlignment="1" applyProtection="1">
      <alignment horizontal="centerContinuous"/>
      <protection locked="0"/>
    </xf>
    <xf numFmtId="0" fontId="28" fillId="0" borderId="0" xfId="0" applyFont="1" applyAlignment="1" applyProtection="1">
      <alignment horizontal="centerContinuous"/>
      <protection locked="0"/>
    </xf>
    <xf numFmtId="178" fontId="28" fillId="0" borderId="21" xfId="0" applyNumberFormat="1" applyFont="1" applyBorder="1" applyAlignment="1" applyProtection="1">
      <alignment horizontal="center" vertical="center"/>
      <protection locked="0"/>
    </xf>
    <xf numFmtId="0" fontId="28" fillId="0" borderId="21" xfId="0" applyFont="1" applyBorder="1" applyAlignment="1" applyProtection="1">
      <alignment horizontal="center" vertical="center" wrapText="1"/>
      <protection locked="0"/>
    </xf>
    <xf numFmtId="178" fontId="28" fillId="0" borderId="26" xfId="0" applyNumberFormat="1" applyFont="1" applyBorder="1" applyAlignment="1" applyProtection="1">
      <alignment horizontal="center" vertical="center"/>
      <protection locked="0"/>
    </xf>
    <xf numFmtId="0" fontId="28" fillId="0" borderId="26" xfId="0" applyFont="1" applyBorder="1" applyAlignment="1" applyProtection="1">
      <alignment horizontal="center" vertical="center" wrapText="1"/>
      <protection locked="0"/>
    </xf>
    <xf numFmtId="177" fontId="28" fillId="0" borderId="22" xfId="0" applyNumberFormat="1" applyFont="1" applyBorder="1" applyAlignment="1" applyProtection="1">
      <alignment horizontal="centerContinuous"/>
      <protection locked="0"/>
    </xf>
    <xf numFmtId="178" fontId="0" fillId="0" borderId="9" xfId="0" applyNumberFormat="1" applyFill="1" applyBorder="1" applyAlignment="1" applyProtection="1">
      <alignment/>
      <protection/>
    </xf>
    <xf numFmtId="178" fontId="0" fillId="0" borderId="9" xfId="0" applyNumberFormat="1" applyFont="1" applyFill="1" applyBorder="1" applyAlignment="1" applyProtection="1">
      <alignment/>
      <protection/>
    </xf>
    <xf numFmtId="178" fontId="0" fillId="0" borderId="9" xfId="0" applyNumberFormat="1" applyFont="1" applyFill="1" applyBorder="1" applyAlignment="1" applyProtection="1">
      <alignment/>
      <protection locked="0"/>
    </xf>
    <xf numFmtId="181" fontId="0" fillId="0" borderId="9" xfId="0" applyNumberFormat="1" applyFont="1" applyFill="1" applyBorder="1" applyAlignment="1" applyProtection="1">
      <alignment/>
      <protection/>
    </xf>
    <xf numFmtId="177" fontId="0" fillId="0" borderId="9" xfId="0" applyNumberFormat="1" applyFont="1" applyFill="1" applyBorder="1" applyAlignment="1" applyProtection="1">
      <alignment/>
      <protection/>
    </xf>
    <xf numFmtId="177" fontId="0" fillId="0" borderId="9" xfId="0" applyNumberFormat="1" applyFont="1" applyFill="1" applyBorder="1" applyAlignment="1" applyProtection="1">
      <alignment/>
      <protection locked="0"/>
    </xf>
    <xf numFmtId="178" fontId="0" fillId="0" borderId="9" xfId="0" applyNumberFormat="1" applyFont="1" applyFill="1" applyBorder="1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182" fontId="0" fillId="0" borderId="0" xfId="0" applyNumberFormat="1" applyAlignment="1" applyProtection="1">
      <alignment/>
      <protection locked="0"/>
    </xf>
    <xf numFmtId="0" fontId="28" fillId="0" borderId="9" xfId="0" applyFont="1" applyFill="1" applyBorder="1" applyAlignment="1" applyProtection="1">
      <alignment vertical="center"/>
      <protection locked="0"/>
    </xf>
    <xf numFmtId="183" fontId="0" fillId="0" borderId="0" xfId="0" applyNumberFormat="1" applyAlignment="1" applyProtection="1">
      <alignment/>
      <protection locked="0"/>
    </xf>
    <xf numFmtId="177" fontId="28" fillId="0" borderId="0" xfId="0" applyNumberFormat="1" applyFont="1" applyAlignment="1" applyProtection="1">
      <alignment horizontal="centerContinuous"/>
      <protection locked="0"/>
    </xf>
    <xf numFmtId="177" fontId="28" fillId="0" borderId="0" xfId="0" applyNumberFormat="1" applyFont="1" applyFill="1" applyAlignment="1" applyProtection="1">
      <alignment horizontal="centerContinuous"/>
      <protection locked="0"/>
    </xf>
    <xf numFmtId="183" fontId="28" fillId="0" borderId="0" xfId="0" applyNumberFormat="1" applyFont="1" applyAlignment="1" applyProtection="1">
      <alignment/>
      <protection locked="0"/>
    </xf>
    <xf numFmtId="177" fontId="28" fillId="0" borderId="9" xfId="0" applyNumberFormat="1" applyFont="1" applyBorder="1" applyAlignment="1" applyProtection="1">
      <alignment horizontal="center" vertical="center" wrapText="1"/>
      <protection locked="0"/>
    </xf>
    <xf numFmtId="177" fontId="28" fillId="0" borderId="21" xfId="0" applyNumberFormat="1" applyFont="1" applyBorder="1" applyAlignment="1" applyProtection="1">
      <alignment horizontal="center" vertical="center" wrapText="1"/>
      <protection locked="0"/>
    </xf>
    <xf numFmtId="177" fontId="28" fillId="0" borderId="21" xfId="0" applyNumberFormat="1" applyFont="1" applyFill="1" applyBorder="1" applyAlignment="1" applyProtection="1">
      <alignment horizontal="center" vertical="center" wrapText="1"/>
      <protection locked="0"/>
    </xf>
    <xf numFmtId="177" fontId="0" fillId="0" borderId="9" xfId="0" applyNumberFormat="1" applyBorder="1" applyAlignment="1" applyProtection="1">
      <alignment horizontal="center" vertical="center" wrapText="1"/>
      <protection locked="0"/>
    </xf>
    <xf numFmtId="177" fontId="28" fillId="0" borderId="26" xfId="0" applyNumberFormat="1" applyFont="1" applyBorder="1" applyAlignment="1" applyProtection="1">
      <alignment horizontal="center" vertical="center" wrapText="1"/>
      <protection locked="0"/>
    </xf>
    <xf numFmtId="177" fontId="28" fillId="0" borderId="26" xfId="0" applyNumberFormat="1" applyFont="1" applyFill="1" applyBorder="1" applyAlignment="1" applyProtection="1">
      <alignment horizontal="center" vertical="center" wrapText="1"/>
      <protection locked="0"/>
    </xf>
    <xf numFmtId="183" fontId="28" fillId="0" borderId="9" xfId="0" applyNumberFormat="1" applyFont="1" applyBorder="1" applyAlignment="1" applyProtection="1">
      <alignment horizontal="centerContinuous"/>
      <protection locked="0"/>
    </xf>
    <xf numFmtId="183" fontId="0" fillId="0" borderId="9" xfId="0" applyNumberFormat="1" applyFill="1" applyBorder="1" applyAlignment="1" applyProtection="1">
      <alignment horizontal="right"/>
      <protection/>
    </xf>
    <xf numFmtId="0" fontId="0" fillId="0" borderId="9" xfId="0" applyFont="1" applyBorder="1" applyAlignment="1">
      <alignment/>
    </xf>
    <xf numFmtId="0" fontId="36" fillId="0" borderId="20" xfId="0" applyFont="1" applyBorder="1" applyAlignment="1" applyProtection="1">
      <alignment horizontal="left"/>
      <protection locked="0"/>
    </xf>
    <xf numFmtId="0" fontId="35" fillId="0" borderId="0" xfId="0" applyFont="1" applyAlignment="1">
      <alignment/>
    </xf>
    <xf numFmtId="0" fontId="35" fillId="0" borderId="0" xfId="0" applyFont="1" applyFill="1" applyAlignment="1">
      <alignment/>
    </xf>
    <xf numFmtId="0" fontId="0" fillId="0" borderId="0" xfId="0" applyFill="1" applyAlignment="1">
      <alignment/>
    </xf>
    <xf numFmtId="0" fontId="37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184" fontId="0" fillId="0" borderId="0" xfId="0" applyNumberFormat="1" applyAlignment="1">
      <alignment/>
    </xf>
    <xf numFmtId="0" fontId="35" fillId="0" borderId="0" xfId="0" applyFont="1" applyFill="1" applyAlignment="1">
      <alignment horizontal="center"/>
    </xf>
    <xf numFmtId="0" fontId="39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0" xfId="0" applyFont="1" applyAlignment="1">
      <alignment/>
    </xf>
    <xf numFmtId="0" fontId="40" fillId="0" borderId="0" xfId="0" applyFont="1" applyAlignment="1">
      <alignment horizontal="center" wrapText="1"/>
    </xf>
    <xf numFmtId="0" fontId="41" fillId="0" borderId="0" xfId="0" applyFont="1" applyAlignment="1">
      <alignment horizontal="center"/>
    </xf>
    <xf numFmtId="31" fontId="41" fillId="0" borderId="0" xfId="0" applyNumberFormat="1" applyFont="1" applyAlignment="1">
      <alignment horizontal="center"/>
    </xf>
    <xf numFmtId="0" fontId="3" fillId="0" borderId="0" xfId="0" applyFont="1" applyFill="1" applyBorder="1" applyAlignment="1" quotePrefix="1">
      <alignment horizontal="center" vertical="center"/>
    </xf>
    <xf numFmtId="0" fontId="6" fillId="0" borderId="9" xfId="0" applyFont="1" applyFill="1" applyBorder="1" applyAlignment="1" quotePrefix="1">
      <alignment horizontal="center" vertical="center"/>
    </xf>
    <xf numFmtId="0" fontId="7" fillId="0" borderId="9" xfId="0" applyFont="1" applyFill="1" applyBorder="1" applyAlignment="1" quotePrefix="1">
      <alignment horizontal="center" vertical="center"/>
    </xf>
  </cellXfs>
  <cellStyles count="54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2007年预算草案(人大)" xfId="63"/>
    <cellStyle name="常规_加班表（体制）" xfId="64"/>
    <cellStyle name="常规 2" xfId="65"/>
    <cellStyle name="常规_凌源市2006年新科目预算表" xfId="66"/>
    <cellStyle name="常规_（11月12日）2011年全省财政收入预算（2000亿元） 2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lrz\Documents\&#25991;&#23383;&#26448;&#26009;\&#20154;&#22823;&#25253;&#21578;\2008&#24180;\&#24180;&#21021;&#20154;&#22823;&#25253;&#21578;\&#23450;&#31295;\&#25351;&#26631;&#36134;&#21450;&#37096;&#38376;&#39044;&#31639;&#24037;&#36164;\&#19978;&#32423;&#19987;&#39033;&#25351;&#26631;&#36134;-12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上级专项指标账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2.v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3.v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4.v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5.v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6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6"/>
  <sheetViews>
    <sheetView workbookViewId="0" topLeftCell="A1">
      <selection activeCell="A1" sqref="A1:IV16384"/>
    </sheetView>
  </sheetViews>
  <sheetFormatPr defaultColWidth="9.00390625" defaultRowHeight="14.25"/>
  <cols>
    <col min="1" max="16384" width="9.00390625" style="97" customWidth="1"/>
  </cols>
  <sheetData>
    <row r="2" spans="1:2" ht="14.25">
      <c r="A2" s="97" t="s">
        <v>0</v>
      </c>
      <c r="B2" s="97" t="s">
        <v>1</v>
      </c>
    </row>
    <row r="3" spans="1:2" ht="14.25">
      <c r="A3" s="97" t="s">
        <v>2</v>
      </c>
      <c r="B3" s="97">
        <v>5</v>
      </c>
    </row>
    <row r="4" spans="1:2" ht="14.25">
      <c r="A4" s="97" t="s">
        <v>3</v>
      </c>
      <c r="B4" s="97">
        <v>2</v>
      </c>
    </row>
    <row r="5" spans="1:2" ht="14.25">
      <c r="A5" s="97" t="s">
        <v>4</v>
      </c>
      <c r="B5" s="97">
        <v>42</v>
      </c>
    </row>
    <row r="6" spans="1:2" ht="14.25">
      <c r="A6" s="97" t="s">
        <v>5</v>
      </c>
      <c r="B6" s="97">
        <v>2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IV13"/>
  <sheetViews>
    <sheetView workbookViewId="0" topLeftCell="A1">
      <selection activeCell="A1" sqref="A1:D1"/>
    </sheetView>
  </sheetViews>
  <sheetFormatPr defaultColWidth="9.00390625" defaultRowHeight="14.25"/>
  <cols>
    <col min="1" max="1" width="47.375" style="190" bestFit="1" customWidth="1"/>
    <col min="2" max="2" width="14.375" style="190" customWidth="1"/>
    <col min="3" max="3" width="40.75390625" style="190" bestFit="1" customWidth="1"/>
    <col min="4" max="4" width="14.375" style="190" customWidth="1"/>
    <col min="5" max="16384" width="9.00390625" style="190" customWidth="1"/>
  </cols>
  <sheetData>
    <row r="1" spans="1:4" s="190" customFormat="1" ht="24" customHeight="1">
      <c r="A1" s="194" t="s">
        <v>191</v>
      </c>
      <c r="B1" s="194"/>
      <c r="C1" s="194"/>
      <c r="D1" s="194"/>
    </row>
    <row r="2" spans="1:4" s="190" customFormat="1" ht="27.75" customHeight="1">
      <c r="A2" s="195"/>
      <c r="B2" s="195"/>
      <c r="C2" s="195"/>
      <c r="D2" s="196" t="s">
        <v>61</v>
      </c>
    </row>
    <row r="3" spans="1:4" s="190" customFormat="1" ht="22.5" customHeight="1">
      <c r="A3" s="197" t="s">
        <v>62</v>
      </c>
      <c r="B3" s="198" t="s">
        <v>163</v>
      </c>
      <c r="C3" s="197" t="s">
        <v>62</v>
      </c>
      <c r="D3" s="198" t="s">
        <v>163</v>
      </c>
    </row>
    <row r="4" spans="1:4" s="190" customFormat="1" ht="25.5" customHeight="1">
      <c r="A4" s="199" t="s">
        <v>192</v>
      </c>
      <c r="B4" s="200"/>
      <c r="C4" s="201" t="s">
        <v>193</v>
      </c>
      <c r="D4" s="200">
        <v>81</v>
      </c>
    </row>
    <row r="5" spans="1:4" s="190" customFormat="1" ht="25.5" customHeight="1">
      <c r="A5" s="199" t="s">
        <v>194</v>
      </c>
      <c r="B5" s="200">
        <v>81</v>
      </c>
      <c r="C5" s="201" t="s">
        <v>195</v>
      </c>
      <c r="D5" s="200"/>
    </row>
    <row r="6" spans="1:4" s="190" customFormat="1" ht="25.5" customHeight="1">
      <c r="A6" s="199" t="s">
        <v>196</v>
      </c>
      <c r="B6" s="200"/>
      <c r="C6" s="201" t="s">
        <v>197</v>
      </c>
      <c r="D6" s="200"/>
    </row>
    <row r="7" spans="1:4" s="190" customFormat="1" ht="25.5" customHeight="1">
      <c r="A7" s="202"/>
      <c r="B7" s="203"/>
      <c r="C7" s="204"/>
      <c r="D7" s="205"/>
    </row>
    <row r="8" spans="1:7" s="190" customFormat="1" ht="25.5" customHeight="1">
      <c r="A8" s="206" t="s">
        <v>189</v>
      </c>
      <c r="B8" s="207">
        <f>SUM(B4:B7)</f>
        <v>81</v>
      </c>
      <c r="C8" s="208" t="s">
        <v>190</v>
      </c>
      <c r="D8" s="207">
        <f>SUM(D4:D7)</f>
        <v>81</v>
      </c>
      <c r="F8" s="209"/>
      <c r="G8" s="209"/>
    </row>
    <row r="9" spans="1:256" s="191" customFormat="1" ht="22.5" customHeight="1">
      <c r="A9" s="190"/>
      <c r="B9" s="190"/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190"/>
      <c r="X9" s="190"/>
      <c r="Y9" s="190"/>
      <c r="Z9" s="190"/>
      <c r="AA9" s="190"/>
      <c r="AB9" s="190"/>
      <c r="AC9" s="190"/>
      <c r="AD9" s="190"/>
      <c r="AE9" s="190"/>
      <c r="AF9" s="190"/>
      <c r="AG9" s="190"/>
      <c r="AH9" s="190"/>
      <c r="AI9" s="190"/>
      <c r="AJ9" s="190"/>
      <c r="AK9" s="190"/>
      <c r="AL9" s="190"/>
      <c r="AM9" s="190"/>
      <c r="AN9" s="190"/>
      <c r="AO9" s="190"/>
      <c r="AP9" s="190"/>
      <c r="AQ9" s="190"/>
      <c r="AR9" s="190"/>
      <c r="AS9" s="190"/>
      <c r="AT9" s="190"/>
      <c r="AU9" s="190"/>
      <c r="AV9" s="190"/>
      <c r="AW9" s="190"/>
      <c r="AX9" s="190"/>
      <c r="AY9" s="190"/>
      <c r="AZ9" s="190"/>
      <c r="BA9" s="190"/>
      <c r="BB9" s="190"/>
      <c r="BC9" s="190"/>
      <c r="BD9" s="190"/>
      <c r="BE9" s="190"/>
      <c r="BF9" s="190"/>
      <c r="BG9" s="190"/>
      <c r="BH9" s="190"/>
      <c r="BI9" s="190"/>
      <c r="BJ9" s="190"/>
      <c r="BK9" s="190"/>
      <c r="BL9" s="190"/>
      <c r="BM9" s="190"/>
      <c r="BN9" s="190"/>
      <c r="BO9" s="190"/>
      <c r="BP9" s="190"/>
      <c r="BQ9" s="190"/>
      <c r="BR9" s="190"/>
      <c r="BS9" s="190"/>
      <c r="BT9" s="190"/>
      <c r="BU9" s="190"/>
      <c r="BV9" s="190"/>
      <c r="BW9" s="190"/>
      <c r="BX9" s="190"/>
      <c r="BY9" s="190"/>
      <c r="BZ9" s="190"/>
      <c r="CA9" s="190"/>
      <c r="CB9" s="190"/>
      <c r="CC9" s="190"/>
      <c r="CD9" s="190"/>
      <c r="CE9" s="190"/>
      <c r="CF9" s="190"/>
      <c r="CG9" s="190"/>
      <c r="CH9" s="190"/>
      <c r="CI9" s="190"/>
      <c r="CJ9" s="190"/>
      <c r="CK9" s="190"/>
      <c r="CL9" s="190"/>
      <c r="CM9" s="190"/>
      <c r="CN9" s="190"/>
      <c r="CO9" s="190"/>
      <c r="CP9" s="190"/>
      <c r="CQ9" s="190"/>
      <c r="CR9" s="190"/>
      <c r="CS9" s="190"/>
      <c r="CT9" s="190"/>
      <c r="CU9" s="190"/>
      <c r="CV9" s="190"/>
      <c r="CW9" s="190"/>
      <c r="CX9" s="190"/>
      <c r="CY9" s="190"/>
      <c r="CZ9" s="190"/>
      <c r="DA9" s="190"/>
      <c r="DB9" s="190"/>
      <c r="DC9" s="190"/>
      <c r="DD9" s="190"/>
      <c r="DE9" s="190"/>
      <c r="DF9" s="190"/>
      <c r="DG9" s="190"/>
      <c r="DH9" s="190"/>
      <c r="DI9" s="190"/>
      <c r="DJ9" s="190"/>
      <c r="DK9" s="190"/>
      <c r="DL9" s="190"/>
      <c r="DM9" s="190"/>
      <c r="DN9" s="190"/>
      <c r="DO9" s="190"/>
      <c r="DP9" s="190"/>
      <c r="DQ9" s="190"/>
      <c r="DR9" s="190"/>
      <c r="DS9" s="190"/>
      <c r="DT9" s="190"/>
      <c r="DU9" s="190"/>
      <c r="DV9" s="190"/>
      <c r="DW9" s="190"/>
      <c r="DX9" s="190"/>
      <c r="DY9" s="190"/>
      <c r="DZ9" s="190"/>
      <c r="EA9" s="190"/>
      <c r="EB9" s="190"/>
      <c r="EC9" s="190"/>
      <c r="ED9" s="190"/>
      <c r="EE9" s="190"/>
      <c r="EF9" s="190"/>
      <c r="EG9" s="190"/>
      <c r="EH9" s="190"/>
      <c r="EI9" s="190"/>
      <c r="EJ9" s="190"/>
      <c r="EK9" s="190"/>
      <c r="EL9" s="190"/>
      <c r="EM9" s="190"/>
      <c r="EN9" s="190"/>
      <c r="EO9" s="190"/>
      <c r="EP9" s="190"/>
      <c r="EQ9" s="190"/>
      <c r="ER9" s="190"/>
      <c r="ES9" s="190"/>
      <c r="ET9" s="190"/>
      <c r="EU9" s="190"/>
      <c r="EV9" s="190"/>
      <c r="EW9" s="190"/>
      <c r="EX9" s="190"/>
      <c r="EY9" s="190"/>
      <c r="EZ9" s="190"/>
      <c r="FA9" s="190"/>
      <c r="FB9" s="190"/>
      <c r="FC9" s="190"/>
      <c r="FD9" s="190"/>
      <c r="FE9" s="190"/>
      <c r="FF9" s="190"/>
      <c r="FG9" s="190"/>
      <c r="FH9" s="190"/>
      <c r="FI9" s="190"/>
      <c r="FJ9" s="190"/>
      <c r="FK9" s="190"/>
      <c r="FL9" s="190"/>
      <c r="FM9" s="190"/>
      <c r="FN9" s="190"/>
      <c r="FO9" s="190"/>
      <c r="FP9" s="190"/>
      <c r="FQ9" s="190"/>
      <c r="FR9" s="190"/>
      <c r="FS9" s="190"/>
      <c r="FT9" s="190"/>
      <c r="FU9" s="190"/>
      <c r="FV9" s="190"/>
      <c r="FW9" s="190"/>
      <c r="FX9" s="190"/>
      <c r="FY9" s="190"/>
      <c r="FZ9" s="190"/>
      <c r="GA9" s="190"/>
      <c r="GB9" s="190"/>
      <c r="GC9" s="190"/>
      <c r="GD9" s="190"/>
      <c r="GE9" s="190"/>
      <c r="GF9" s="190"/>
      <c r="GG9" s="190"/>
      <c r="GH9" s="190"/>
      <c r="GI9" s="190"/>
      <c r="GJ9" s="190"/>
      <c r="GK9" s="190"/>
      <c r="GL9" s="190"/>
      <c r="GM9" s="190"/>
      <c r="GN9" s="190"/>
      <c r="GO9" s="190"/>
      <c r="GP9" s="190"/>
      <c r="GQ9" s="190"/>
      <c r="GR9" s="190"/>
      <c r="GS9" s="190"/>
      <c r="GT9" s="190"/>
      <c r="GU9" s="190"/>
      <c r="GV9" s="190"/>
      <c r="GW9" s="190"/>
      <c r="GX9" s="190"/>
      <c r="GY9" s="190"/>
      <c r="GZ9" s="190"/>
      <c r="HA9" s="190"/>
      <c r="HB9" s="190"/>
      <c r="HC9" s="190"/>
      <c r="HD9" s="190"/>
      <c r="HE9" s="190"/>
      <c r="HF9" s="190"/>
      <c r="HG9" s="190"/>
      <c r="HH9" s="190"/>
      <c r="HI9" s="190"/>
      <c r="HJ9" s="190"/>
      <c r="HK9" s="190"/>
      <c r="HL9" s="190"/>
      <c r="HM9" s="190"/>
      <c r="HN9" s="190"/>
      <c r="HO9" s="190"/>
      <c r="HP9" s="190"/>
      <c r="HQ9" s="190"/>
      <c r="HR9" s="190"/>
      <c r="HS9" s="190"/>
      <c r="HT9" s="190"/>
      <c r="HU9" s="190"/>
      <c r="HV9" s="190"/>
      <c r="HW9" s="190"/>
      <c r="HX9" s="190"/>
      <c r="HY9" s="190"/>
      <c r="HZ9" s="190"/>
      <c r="IA9" s="190"/>
      <c r="IB9" s="190"/>
      <c r="IC9" s="190"/>
      <c r="ID9" s="190"/>
      <c r="IE9" s="190"/>
      <c r="IF9" s="190"/>
      <c r="IG9" s="190"/>
      <c r="IH9" s="190"/>
      <c r="II9" s="190"/>
      <c r="IJ9" s="190"/>
      <c r="IK9" s="190"/>
      <c r="IL9" s="190"/>
      <c r="IM9" s="190"/>
      <c r="IN9" s="190"/>
      <c r="IO9" s="190"/>
      <c r="IP9" s="190"/>
      <c r="IQ9" s="190"/>
      <c r="IR9" s="190"/>
      <c r="IS9" s="190"/>
      <c r="IT9" s="190"/>
      <c r="IU9" s="190"/>
      <c r="IV9" s="190"/>
    </row>
    <row r="10" spans="1:7" s="192" customFormat="1" ht="22.5" customHeight="1">
      <c r="A10" s="210"/>
      <c r="G10" s="211"/>
    </row>
    <row r="11" spans="1:256" s="193" customFormat="1" ht="22.5" customHeight="1">
      <c r="A11" s="190"/>
      <c r="B11" s="209"/>
      <c r="C11" s="190"/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190"/>
      <c r="T11" s="190"/>
      <c r="U11" s="190"/>
      <c r="V11" s="190"/>
      <c r="W11" s="190"/>
      <c r="X11" s="190"/>
      <c r="Y11" s="190"/>
      <c r="Z11" s="190"/>
      <c r="AA11" s="190"/>
      <c r="AB11" s="190"/>
      <c r="AC11" s="190"/>
      <c r="AD11" s="190"/>
      <c r="AE11" s="190"/>
      <c r="AF11" s="190"/>
      <c r="AG11" s="190"/>
      <c r="AH11" s="190"/>
      <c r="AI11" s="190"/>
      <c r="AJ11" s="190"/>
      <c r="AK11" s="190"/>
      <c r="AL11" s="190"/>
      <c r="AM11" s="190"/>
      <c r="AN11" s="190"/>
      <c r="AO11" s="190"/>
      <c r="AP11" s="190"/>
      <c r="AQ11" s="190"/>
      <c r="AR11" s="190"/>
      <c r="AS11" s="190"/>
      <c r="AT11" s="190"/>
      <c r="AU11" s="190"/>
      <c r="AV11" s="190"/>
      <c r="AW11" s="190"/>
      <c r="AX11" s="190"/>
      <c r="AY11" s="190"/>
      <c r="AZ11" s="190"/>
      <c r="BA11" s="190"/>
      <c r="BB11" s="190"/>
      <c r="BC11" s="190"/>
      <c r="BD11" s="190"/>
      <c r="BE11" s="190"/>
      <c r="BF11" s="190"/>
      <c r="BG11" s="190"/>
      <c r="BH11" s="190"/>
      <c r="BI11" s="190"/>
      <c r="BJ11" s="190"/>
      <c r="BK11" s="190"/>
      <c r="BL11" s="190"/>
      <c r="BM11" s="190"/>
      <c r="BN11" s="190"/>
      <c r="BO11" s="190"/>
      <c r="BP11" s="190"/>
      <c r="BQ11" s="190"/>
      <c r="BR11" s="190"/>
      <c r="BS11" s="190"/>
      <c r="BT11" s="190"/>
      <c r="BU11" s="190"/>
      <c r="BV11" s="190"/>
      <c r="BW11" s="190"/>
      <c r="BX11" s="190"/>
      <c r="BY11" s="190"/>
      <c r="BZ11" s="190"/>
      <c r="CA11" s="190"/>
      <c r="CB11" s="190"/>
      <c r="CC11" s="190"/>
      <c r="CD11" s="190"/>
      <c r="CE11" s="190"/>
      <c r="CF11" s="190"/>
      <c r="CG11" s="190"/>
      <c r="CH11" s="190"/>
      <c r="CI11" s="190"/>
      <c r="CJ11" s="190"/>
      <c r="CK11" s="190"/>
      <c r="CL11" s="190"/>
      <c r="CM11" s="190"/>
      <c r="CN11" s="190"/>
      <c r="CO11" s="190"/>
      <c r="CP11" s="190"/>
      <c r="CQ11" s="190"/>
      <c r="CR11" s="190"/>
      <c r="CS11" s="190"/>
      <c r="CT11" s="190"/>
      <c r="CU11" s="190"/>
      <c r="CV11" s="190"/>
      <c r="CW11" s="190"/>
      <c r="CX11" s="190"/>
      <c r="CY11" s="190"/>
      <c r="CZ11" s="190"/>
      <c r="DA11" s="190"/>
      <c r="DB11" s="190"/>
      <c r="DC11" s="190"/>
      <c r="DD11" s="190"/>
      <c r="DE11" s="190"/>
      <c r="DF11" s="190"/>
      <c r="DG11" s="190"/>
      <c r="DH11" s="190"/>
      <c r="DI11" s="190"/>
      <c r="DJ11" s="190"/>
      <c r="DK11" s="190"/>
      <c r="DL11" s="190"/>
      <c r="DM11" s="190"/>
      <c r="DN11" s="190"/>
      <c r="DO11" s="190"/>
      <c r="DP11" s="190"/>
      <c r="DQ11" s="190"/>
      <c r="DR11" s="190"/>
      <c r="DS11" s="190"/>
      <c r="DT11" s="190"/>
      <c r="DU11" s="190"/>
      <c r="DV11" s="190"/>
      <c r="DW11" s="190"/>
      <c r="DX11" s="190"/>
      <c r="DY11" s="190"/>
      <c r="DZ11" s="190"/>
      <c r="EA11" s="190"/>
      <c r="EB11" s="190"/>
      <c r="EC11" s="190"/>
      <c r="ED11" s="190"/>
      <c r="EE11" s="190"/>
      <c r="EF11" s="190"/>
      <c r="EG11" s="190"/>
      <c r="EH11" s="190"/>
      <c r="EI11" s="190"/>
      <c r="EJ11" s="190"/>
      <c r="EK11" s="190"/>
      <c r="EL11" s="190"/>
      <c r="EM11" s="190"/>
      <c r="EN11" s="190"/>
      <c r="EO11" s="190"/>
      <c r="EP11" s="190"/>
      <c r="EQ11" s="190"/>
      <c r="ER11" s="190"/>
      <c r="ES11" s="190"/>
      <c r="ET11" s="190"/>
      <c r="EU11" s="190"/>
      <c r="EV11" s="190"/>
      <c r="EW11" s="190"/>
      <c r="EX11" s="190"/>
      <c r="EY11" s="190"/>
      <c r="EZ11" s="190"/>
      <c r="FA11" s="190"/>
      <c r="FB11" s="190"/>
      <c r="FC11" s="190"/>
      <c r="FD11" s="190"/>
      <c r="FE11" s="190"/>
      <c r="FF11" s="190"/>
      <c r="FG11" s="190"/>
      <c r="FH11" s="190"/>
      <c r="FI11" s="190"/>
      <c r="FJ11" s="190"/>
      <c r="FK11" s="190"/>
      <c r="FL11" s="190"/>
      <c r="FM11" s="190"/>
      <c r="FN11" s="190"/>
      <c r="FO11" s="190"/>
      <c r="FP11" s="190"/>
      <c r="FQ11" s="190"/>
      <c r="FR11" s="190"/>
      <c r="FS11" s="190"/>
      <c r="FT11" s="190"/>
      <c r="FU11" s="190"/>
      <c r="FV11" s="190"/>
      <c r="FW11" s="190"/>
      <c r="FX11" s="190"/>
      <c r="FY11" s="190"/>
      <c r="FZ11" s="190"/>
      <c r="GA11" s="190"/>
      <c r="GB11" s="190"/>
      <c r="GC11" s="190"/>
      <c r="GD11" s="190"/>
      <c r="GE11" s="190"/>
      <c r="GF11" s="190"/>
      <c r="GG11" s="190"/>
      <c r="GH11" s="190"/>
      <c r="GI11" s="190"/>
      <c r="GJ11" s="190"/>
      <c r="GK11" s="190"/>
      <c r="GL11" s="190"/>
      <c r="GM11" s="190"/>
      <c r="GN11" s="190"/>
      <c r="GO11" s="190"/>
      <c r="GP11" s="190"/>
      <c r="GQ11" s="190"/>
      <c r="GR11" s="190"/>
      <c r="GS11" s="190"/>
      <c r="GT11" s="190"/>
      <c r="GU11" s="190"/>
      <c r="GV11" s="190"/>
      <c r="GW11" s="190"/>
      <c r="GX11" s="190"/>
      <c r="GY11" s="190"/>
      <c r="GZ11" s="190"/>
      <c r="HA11" s="190"/>
      <c r="HB11" s="190"/>
      <c r="HC11" s="190"/>
      <c r="HD11" s="190"/>
      <c r="HE11" s="190"/>
      <c r="HF11" s="190"/>
      <c r="HG11" s="190"/>
      <c r="HH11" s="190"/>
      <c r="HI11" s="190"/>
      <c r="HJ11" s="190"/>
      <c r="HK11" s="190"/>
      <c r="HL11" s="190"/>
      <c r="HM11" s="190"/>
      <c r="HN11" s="190"/>
      <c r="HO11" s="190"/>
      <c r="HP11" s="190"/>
      <c r="HQ11" s="190"/>
      <c r="HR11" s="190"/>
      <c r="HS11" s="190"/>
      <c r="HT11" s="190"/>
      <c r="HU11" s="190"/>
      <c r="HV11" s="190"/>
      <c r="HW11" s="190"/>
      <c r="HX11" s="190"/>
      <c r="HY11" s="190"/>
      <c r="HZ11" s="190"/>
      <c r="IA11" s="190"/>
      <c r="IB11" s="190"/>
      <c r="IC11" s="190"/>
      <c r="ID11" s="190"/>
      <c r="IE11" s="190"/>
      <c r="IF11" s="190"/>
      <c r="IG11" s="190"/>
      <c r="IH11" s="190"/>
      <c r="II11" s="190"/>
      <c r="IJ11" s="190"/>
      <c r="IK11" s="190"/>
      <c r="IL11" s="190"/>
      <c r="IM11" s="190"/>
      <c r="IN11" s="190"/>
      <c r="IO11" s="190"/>
      <c r="IP11" s="190"/>
      <c r="IQ11" s="190"/>
      <c r="IR11" s="190"/>
      <c r="IS11" s="190"/>
      <c r="IT11" s="190"/>
      <c r="IU11" s="190"/>
      <c r="IV11" s="190"/>
    </row>
    <row r="12" spans="1:256" s="193" customFormat="1" ht="22.5" customHeight="1">
      <c r="A12" s="190"/>
      <c r="B12" s="190"/>
      <c r="C12" s="190"/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Q12" s="190"/>
      <c r="R12" s="190"/>
      <c r="S12" s="190"/>
      <c r="T12" s="190"/>
      <c r="U12" s="190"/>
      <c r="V12" s="190"/>
      <c r="W12" s="190"/>
      <c r="X12" s="190"/>
      <c r="Y12" s="190"/>
      <c r="Z12" s="190"/>
      <c r="AA12" s="190"/>
      <c r="AB12" s="190"/>
      <c r="AC12" s="190"/>
      <c r="AD12" s="190"/>
      <c r="AE12" s="190"/>
      <c r="AF12" s="190"/>
      <c r="AG12" s="190"/>
      <c r="AH12" s="190"/>
      <c r="AI12" s="190"/>
      <c r="AJ12" s="190"/>
      <c r="AK12" s="190"/>
      <c r="AL12" s="190"/>
      <c r="AM12" s="190"/>
      <c r="AN12" s="190"/>
      <c r="AO12" s="190"/>
      <c r="AP12" s="190"/>
      <c r="AQ12" s="190"/>
      <c r="AR12" s="190"/>
      <c r="AS12" s="190"/>
      <c r="AT12" s="190"/>
      <c r="AU12" s="190"/>
      <c r="AV12" s="190"/>
      <c r="AW12" s="190"/>
      <c r="AX12" s="190"/>
      <c r="AY12" s="190"/>
      <c r="AZ12" s="190"/>
      <c r="BA12" s="190"/>
      <c r="BB12" s="190"/>
      <c r="BC12" s="190"/>
      <c r="BD12" s="190"/>
      <c r="BE12" s="190"/>
      <c r="BF12" s="190"/>
      <c r="BG12" s="190"/>
      <c r="BH12" s="190"/>
      <c r="BI12" s="190"/>
      <c r="BJ12" s="190"/>
      <c r="BK12" s="190"/>
      <c r="BL12" s="190"/>
      <c r="BM12" s="190"/>
      <c r="BN12" s="190"/>
      <c r="BO12" s="190"/>
      <c r="BP12" s="190"/>
      <c r="BQ12" s="190"/>
      <c r="BR12" s="190"/>
      <c r="BS12" s="190"/>
      <c r="BT12" s="190"/>
      <c r="BU12" s="190"/>
      <c r="BV12" s="190"/>
      <c r="BW12" s="190"/>
      <c r="BX12" s="190"/>
      <c r="BY12" s="190"/>
      <c r="BZ12" s="190"/>
      <c r="CA12" s="190"/>
      <c r="CB12" s="190"/>
      <c r="CC12" s="190"/>
      <c r="CD12" s="190"/>
      <c r="CE12" s="190"/>
      <c r="CF12" s="190"/>
      <c r="CG12" s="190"/>
      <c r="CH12" s="190"/>
      <c r="CI12" s="190"/>
      <c r="CJ12" s="190"/>
      <c r="CK12" s="190"/>
      <c r="CL12" s="190"/>
      <c r="CM12" s="190"/>
      <c r="CN12" s="190"/>
      <c r="CO12" s="190"/>
      <c r="CP12" s="190"/>
      <c r="CQ12" s="190"/>
      <c r="CR12" s="190"/>
      <c r="CS12" s="190"/>
      <c r="CT12" s="190"/>
      <c r="CU12" s="190"/>
      <c r="CV12" s="190"/>
      <c r="CW12" s="190"/>
      <c r="CX12" s="190"/>
      <c r="CY12" s="190"/>
      <c r="CZ12" s="190"/>
      <c r="DA12" s="190"/>
      <c r="DB12" s="190"/>
      <c r="DC12" s="190"/>
      <c r="DD12" s="190"/>
      <c r="DE12" s="190"/>
      <c r="DF12" s="190"/>
      <c r="DG12" s="190"/>
      <c r="DH12" s="190"/>
      <c r="DI12" s="190"/>
      <c r="DJ12" s="190"/>
      <c r="DK12" s="190"/>
      <c r="DL12" s="190"/>
      <c r="DM12" s="190"/>
      <c r="DN12" s="190"/>
      <c r="DO12" s="190"/>
      <c r="DP12" s="190"/>
      <c r="DQ12" s="190"/>
      <c r="DR12" s="190"/>
      <c r="DS12" s="190"/>
      <c r="DT12" s="190"/>
      <c r="DU12" s="190"/>
      <c r="DV12" s="190"/>
      <c r="DW12" s="190"/>
      <c r="DX12" s="190"/>
      <c r="DY12" s="190"/>
      <c r="DZ12" s="190"/>
      <c r="EA12" s="190"/>
      <c r="EB12" s="190"/>
      <c r="EC12" s="190"/>
      <c r="ED12" s="190"/>
      <c r="EE12" s="190"/>
      <c r="EF12" s="190"/>
      <c r="EG12" s="190"/>
      <c r="EH12" s="190"/>
      <c r="EI12" s="190"/>
      <c r="EJ12" s="190"/>
      <c r="EK12" s="190"/>
      <c r="EL12" s="190"/>
      <c r="EM12" s="190"/>
      <c r="EN12" s="190"/>
      <c r="EO12" s="190"/>
      <c r="EP12" s="190"/>
      <c r="EQ12" s="190"/>
      <c r="ER12" s="190"/>
      <c r="ES12" s="190"/>
      <c r="ET12" s="190"/>
      <c r="EU12" s="190"/>
      <c r="EV12" s="190"/>
      <c r="EW12" s="190"/>
      <c r="EX12" s="190"/>
      <c r="EY12" s="190"/>
      <c r="EZ12" s="190"/>
      <c r="FA12" s="190"/>
      <c r="FB12" s="190"/>
      <c r="FC12" s="190"/>
      <c r="FD12" s="190"/>
      <c r="FE12" s="190"/>
      <c r="FF12" s="190"/>
      <c r="FG12" s="190"/>
      <c r="FH12" s="190"/>
      <c r="FI12" s="190"/>
      <c r="FJ12" s="190"/>
      <c r="FK12" s="190"/>
      <c r="FL12" s="190"/>
      <c r="FM12" s="190"/>
      <c r="FN12" s="190"/>
      <c r="FO12" s="190"/>
      <c r="FP12" s="190"/>
      <c r="FQ12" s="190"/>
      <c r="FR12" s="190"/>
      <c r="FS12" s="190"/>
      <c r="FT12" s="190"/>
      <c r="FU12" s="190"/>
      <c r="FV12" s="190"/>
      <c r="FW12" s="190"/>
      <c r="FX12" s="190"/>
      <c r="FY12" s="190"/>
      <c r="FZ12" s="190"/>
      <c r="GA12" s="190"/>
      <c r="GB12" s="190"/>
      <c r="GC12" s="190"/>
      <c r="GD12" s="190"/>
      <c r="GE12" s="190"/>
      <c r="GF12" s="190"/>
      <c r="GG12" s="190"/>
      <c r="GH12" s="190"/>
      <c r="GI12" s="190"/>
      <c r="GJ12" s="190"/>
      <c r="GK12" s="190"/>
      <c r="GL12" s="190"/>
      <c r="GM12" s="190"/>
      <c r="GN12" s="190"/>
      <c r="GO12" s="190"/>
      <c r="GP12" s="190"/>
      <c r="GQ12" s="190"/>
      <c r="GR12" s="190"/>
      <c r="GS12" s="190"/>
      <c r="GT12" s="190"/>
      <c r="GU12" s="190"/>
      <c r="GV12" s="190"/>
      <c r="GW12" s="190"/>
      <c r="GX12" s="190"/>
      <c r="GY12" s="190"/>
      <c r="GZ12" s="190"/>
      <c r="HA12" s="190"/>
      <c r="HB12" s="190"/>
      <c r="HC12" s="190"/>
      <c r="HD12" s="190"/>
      <c r="HE12" s="190"/>
      <c r="HF12" s="190"/>
      <c r="HG12" s="190"/>
      <c r="HH12" s="190"/>
      <c r="HI12" s="190"/>
      <c r="HJ12" s="190"/>
      <c r="HK12" s="190"/>
      <c r="HL12" s="190"/>
      <c r="HM12" s="190"/>
      <c r="HN12" s="190"/>
      <c r="HO12" s="190"/>
      <c r="HP12" s="190"/>
      <c r="HQ12" s="190"/>
      <c r="HR12" s="190"/>
      <c r="HS12" s="190"/>
      <c r="HT12" s="190"/>
      <c r="HU12" s="190"/>
      <c r="HV12" s="190"/>
      <c r="HW12" s="190"/>
      <c r="HX12" s="190"/>
      <c r="HY12" s="190"/>
      <c r="HZ12" s="190"/>
      <c r="IA12" s="190"/>
      <c r="IB12" s="190"/>
      <c r="IC12" s="190"/>
      <c r="ID12" s="190"/>
      <c r="IE12" s="190"/>
      <c r="IF12" s="190"/>
      <c r="IG12" s="190"/>
      <c r="IH12" s="190"/>
      <c r="II12" s="190"/>
      <c r="IJ12" s="190"/>
      <c r="IK12" s="190"/>
      <c r="IL12" s="190"/>
      <c r="IM12" s="190"/>
      <c r="IN12" s="190"/>
      <c r="IO12" s="190"/>
      <c r="IP12" s="190"/>
      <c r="IQ12" s="190"/>
      <c r="IR12" s="190"/>
      <c r="IS12" s="190"/>
      <c r="IT12" s="190"/>
      <c r="IU12" s="190"/>
      <c r="IV12" s="190"/>
    </row>
    <row r="13" s="190" customFormat="1" ht="14.25">
      <c r="B13" s="209"/>
    </row>
  </sheetData>
  <sheetProtection/>
  <mergeCells count="1">
    <mergeCell ref="A1:D1"/>
  </mergeCells>
  <printOptions/>
  <pageMargins left="0.7480314960629921" right="0.7480314960629921" top="0.9842519685039371" bottom="0.9842519685039371" header="0.5118110236220472" footer="0.5118110236220472"/>
  <pageSetup firstPageNumber="9" useFirstPageNumber="1" horizontalDpi="600" verticalDpi="600" orientation="landscape" paperSize="9"/>
  <headerFooter scaleWithDoc="0" alignWithMargins="0">
    <oddFooter>&amp;C第 &amp;P 页 &amp;R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IV43"/>
  <sheetViews>
    <sheetView workbookViewId="0" topLeftCell="A1">
      <pane xSplit="1" ySplit="4" topLeftCell="B5" activePane="bottomRight" state="frozen"/>
      <selection pane="bottomRight" activeCell="A1" sqref="A1:F1"/>
    </sheetView>
  </sheetViews>
  <sheetFormatPr defaultColWidth="9.00390625" defaultRowHeight="14.25"/>
  <cols>
    <col min="1" max="1" width="31.875" style="97" customWidth="1"/>
    <col min="2" max="2" width="16.125" style="98" customWidth="1"/>
    <col min="3" max="3" width="14.50390625" style="98" customWidth="1"/>
    <col min="4" max="4" width="14.25390625" style="98" customWidth="1"/>
    <col min="5" max="5" width="15.375" style="97" customWidth="1"/>
    <col min="6" max="6" width="16.125" style="151" customWidth="1"/>
    <col min="7" max="236" width="9.00390625" style="97" customWidth="1"/>
  </cols>
  <sheetData>
    <row r="1" spans="1:6" s="149" customFormat="1" ht="23.25" customHeight="1">
      <c r="A1" s="120" t="s">
        <v>198</v>
      </c>
      <c r="B1" s="120"/>
      <c r="C1" s="120"/>
      <c r="D1" s="120"/>
      <c r="E1" s="120"/>
      <c r="F1" s="120"/>
    </row>
    <row r="2" spans="1:6" s="149" customFormat="1" ht="12.75" customHeight="1">
      <c r="A2" s="153"/>
      <c r="B2" s="154"/>
      <c r="C2" s="154"/>
      <c r="D2" s="154"/>
      <c r="F2" s="155" t="s">
        <v>61</v>
      </c>
    </row>
    <row r="3" spans="1:6" s="149" customFormat="1" ht="16.5" customHeight="1">
      <c r="A3" s="124" t="s">
        <v>62</v>
      </c>
      <c r="B3" s="143" t="s">
        <v>63</v>
      </c>
      <c r="C3" s="143" t="s">
        <v>110</v>
      </c>
      <c r="D3" s="143" t="s">
        <v>199</v>
      </c>
      <c r="E3" s="159" t="s">
        <v>200</v>
      </c>
      <c r="F3" s="160"/>
    </row>
    <row r="4" spans="1:6" s="150" customFormat="1" ht="16.5" customHeight="1">
      <c r="A4" s="186"/>
      <c r="B4" s="145"/>
      <c r="C4" s="145"/>
      <c r="D4" s="145"/>
      <c r="E4" s="187" t="s">
        <v>68</v>
      </c>
      <c r="F4" s="161" t="s">
        <v>69</v>
      </c>
    </row>
    <row r="5" spans="1:256" s="97" customFormat="1" ht="18" customHeight="1">
      <c r="A5" s="163" t="s">
        <v>112</v>
      </c>
      <c r="B5" s="170">
        <f>B6+B23</f>
        <v>65000</v>
      </c>
      <c r="C5" s="170">
        <f>C6+C23</f>
        <v>61400</v>
      </c>
      <c r="D5" s="164">
        <f>D6+D23</f>
        <v>67600</v>
      </c>
      <c r="E5" s="177">
        <f aca="true" t="shared" si="0" ref="E5:E40">D5-C5</f>
        <v>6200</v>
      </c>
      <c r="F5" s="188">
        <f>E5/C5*100</f>
        <v>10.097719869706841</v>
      </c>
      <c r="H5" s="168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97" customFormat="1" ht="18" customHeight="1">
      <c r="A6" s="169" t="s">
        <v>71</v>
      </c>
      <c r="B6" s="170">
        <f>SUM(B7:B22)</f>
        <v>60100</v>
      </c>
      <c r="C6" s="164">
        <f>SUM(C7,C8,C9,C10,C11:C22)</f>
        <v>56285</v>
      </c>
      <c r="D6" s="164">
        <f>SUM(D7,D8,D9,D10,D11:D22)</f>
        <v>62150</v>
      </c>
      <c r="E6" s="177">
        <f t="shared" si="0"/>
        <v>5865</v>
      </c>
      <c r="F6" s="188">
        <f>E6/C6*100</f>
        <v>10.420182997246158</v>
      </c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s="97" customFormat="1" ht="18" customHeight="1">
      <c r="A7" s="171" t="s">
        <v>72</v>
      </c>
      <c r="B7" s="164">
        <v>16500</v>
      </c>
      <c r="C7" s="164">
        <v>23606</v>
      </c>
      <c r="D7" s="164">
        <v>25485</v>
      </c>
      <c r="E7" s="177">
        <f t="shared" si="0"/>
        <v>1879</v>
      </c>
      <c r="F7" s="188">
        <f aca="true" t="shared" si="1" ref="F6:F11">E7/C7*100</f>
        <v>7.959840718461408</v>
      </c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s="97" customFormat="1" ht="18" customHeight="1">
      <c r="A8" s="171" t="s">
        <v>73</v>
      </c>
      <c r="B8" s="164"/>
      <c r="C8" s="164"/>
      <c r="D8" s="164"/>
      <c r="E8" s="177"/>
      <c r="F8" s="18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s="97" customFormat="1" ht="18" customHeight="1">
      <c r="A9" s="171" t="s">
        <v>74</v>
      </c>
      <c r="B9" s="170">
        <v>8600</v>
      </c>
      <c r="C9" s="170">
        <v>7500</v>
      </c>
      <c r="D9" s="170">
        <v>7100</v>
      </c>
      <c r="E9" s="177">
        <f t="shared" si="0"/>
        <v>-400</v>
      </c>
      <c r="F9" s="188">
        <f t="shared" si="1"/>
        <v>-5.333333333333334</v>
      </c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s="97" customFormat="1" ht="18" customHeight="1">
      <c r="A10" s="172" t="s">
        <v>75</v>
      </c>
      <c r="B10" s="170">
        <v>2680</v>
      </c>
      <c r="C10" s="173">
        <v>2100</v>
      </c>
      <c r="D10" s="170">
        <v>2860</v>
      </c>
      <c r="E10" s="177">
        <f t="shared" si="0"/>
        <v>760</v>
      </c>
      <c r="F10" s="188">
        <f t="shared" si="1"/>
        <v>36.19047619047619</v>
      </c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s="97" customFormat="1" ht="18" customHeight="1">
      <c r="A11" s="171" t="s">
        <v>76</v>
      </c>
      <c r="B11" s="164">
        <v>10</v>
      </c>
      <c r="C11" s="164">
        <v>1</v>
      </c>
      <c r="D11" s="164">
        <v>0</v>
      </c>
      <c r="E11" s="177">
        <f t="shared" si="0"/>
        <v>-1</v>
      </c>
      <c r="F11" s="188">
        <f t="shared" si="1"/>
        <v>-100</v>
      </c>
      <c r="G11" s="15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s="97" customFormat="1" ht="18" customHeight="1">
      <c r="A12" s="171" t="s">
        <v>77</v>
      </c>
      <c r="B12" s="164">
        <v>3100</v>
      </c>
      <c r="C12" s="164">
        <v>2400</v>
      </c>
      <c r="D12" s="164">
        <v>2600</v>
      </c>
      <c r="E12" s="177">
        <f t="shared" si="0"/>
        <v>200</v>
      </c>
      <c r="F12" s="188">
        <f aca="true" t="shared" si="2" ref="F12:F18">E12/C12*100</f>
        <v>8.333333333333332</v>
      </c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s="97" customFormat="1" ht="18" customHeight="1">
      <c r="A13" s="171" t="s">
        <v>78</v>
      </c>
      <c r="B13" s="164">
        <v>4400</v>
      </c>
      <c r="C13" s="164">
        <v>3500</v>
      </c>
      <c r="D13" s="164">
        <v>4540</v>
      </c>
      <c r="E13" s="177">
        <f t="shared" si="0"/>
        <v>1040</v>
      </c>
      <c r="F13" s="188">
        <f t="shared" si="2"/>
        <v>29.714285714285715</v>
      </c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97" customFormat="1" ht="18" customHeight="1">
      <c r="A14" s="171" t="s">
        <v>79</v>
      </c>
      <c r="B14" s="164">
        <v>1100</v>
      </c>
      <c r="C14" s="164">
        <v>870</v>
      </c>
      <c r="D14" s="164">
        <v>940</v>
      </c>
      <c r="E14" s="177">
        <f t="shared" si="0"/>
        <v>70</v>
      </c>
      <c r="F14" s="188">
        <f t="shared" si="2"/>
        <v>8.045977011494253</v>
      </c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s="97" customFormat="1" ht="18" customHeight="1">
      <c r="A15" s="171" t="s">
        <v>80</v>
      </c>
      <c r="B15" s="164">
        <v>9900</v>
      </c>
      <c r="C15" s="164">
        <v>5770</v>
      </c>
      <c r="D15" s="164">
        <v>7180</v>
      </c>
      <c r="E15" s="177">
        <f t="shared" si="0"/>
        <v>1410</v>
      </c>
      <c r="F15" s="188">
        <f t="shared" si="2"/>
        <v>24.436741767764296</v>
      </c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s="97" customFormat="1" ht="18" customHeight="1">
      <c r="A16" s="171" t="s">
        <v>81</v>
      </c>
      <c r="B16" s="164">
        <v>3300</v>
      </c>
      <c r="C16" s="164">
        <v>4200</v>
      </c>
      <c r="D16" s="164">
        <v>4780</v>
      </c>
      <c r="E16" s="177">
        <f t="shared" si="0"/>
        <v>580</v>
      </c>
      <c r="F16" s="188">
        <f t="shared" si="2"/>
        <v>13.80952380952381</v>
      </c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97" customFormat="1" ht="18" customHeight="1">
      <c r="A17" s="171" t="s">
        <v>82</v>
      </c>
      <c r="B17" s="164">
        <v>5200</v>
      </c>
      <c r="C17" s="164">
        <v>5250</v>
      </c>
      <c r="D17" s="164">
        <v>5430</v>
      </c>
      <c r="E17" s="177">
        <f t="shared" si="0"/>
        <v>180</v>
      </c>
      <c r="F17" s="188">
        <f t="shared" si="2"/>
        <v>3.428571428571429</v>
      </c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97" customFormat="1" ht="18" customHeight="1">
      <c r="A18" s="171" t="s">
        <v>83</v>
      </c>
      <c r="B18" s="164"/>
      <c r="C18" s="173">
        <v>240</v>
      </c>
      <c r="D18" s="164">
        <v>400</v>
      </c>
      <c r="E18" s="177">
        <f t="shared" si="0"/>
        <v>160</v>
      </c>
      <c r="F18" s="188">
        <f t="shared" si="2"/>
        <v>66.66666666666666</v>
      </c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s="97" customFormat="1" ht="18" customHeight="1">
      <c r="A19" s="171" t="s">
        <v>84</v>
      </c>
      <c r="B19" s="164">
        <v>5300</v>
      </c>
      <c r="C19" s="164">
        <v>840</v>
      </c>
      <c r="D19" s="164">
        <v>830</v>
      </c>
      <c r="E19" s="177">
        <f t="shared" si="0"/>
        <v>-10</v>
      </c>
      <c r="F19" s="188">
        <f aca="true" t="shared" si="3" ref="F19:F27">E19/C19*100</f>
        <v>-1.1904761904761905</v>
      </c>
      <c r="I19"/>
      <c r="J19"/>
      <c r="K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s="97" customFormat="1" ht="18" customHeight="1">
      <c r="A20" s="171" t="s">
        <v>85</v>
      </c>
      <c r="B20" s="164"/>
      <c r="C20" s="164"/>
      <c r="D20" s="164"/>
      <c r="E20" s="177"/>
      <c r="F20" s="188"/>
      <c r="I20"/>
      <c r="J20"/>
      <c r="K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s="97" customFormat="1" ht="20.25" customHeight="1">
      <c r="A21" s="171" t="s">
        <v>86</v>
      </c>
      <c r="B21" s="173">
        <v>10</v>
      </c>
      <c r="C21" s="164">
        <v>8</v>
      </c>
      <c r="D21" s="173">
        <v>5</v>
      </c>
      <c r="E21" s="177">
        <f t="shared" si="0"/>
        <v>-3</v>
      </c>
      <c r="F21" s="188">
        <f t="shared" si="3"/>
        <v>-37.5</v>
      </c>
      <c r="I21"/>
      <c r="J21"/>
      <c r="K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s="97" customFormat="1" ht="18" customHeight="1">
      <c r="A22" s="171" t="s">
        <v>87</v>
      </c>
      <c r="B22" s="164"/>
      <c r="C22" s="164"/>
      <c r="D22" s="164"/>
      <c r="E22" s="177"/>
      <c r="F22" s="188"/>
      <c r="I22"/>
      <c r="J22"/>
      <c r="K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s="97" customFormat="1" ht="18" customHeight="1">
      <c r="A23" s="169" t="s">
        <v>88</v>
      </c>
      <c r="B23" s="174">
        <f>B24+B29+B30+B35+B36+B37+B38</f>
        <v>4900</v>
      </c>
      <c r="C23" s="110">
        <f>C24+C29+C30+C35+C36+C37+C38</f>
        <v>5115</v>
      </c>
      <c r="D23" s="174">
        <f>D24+D29+D30+D35+D36+D37+D38</f>
        <v>5450</v>
      </c>
      <c r="E23" s="177">
        <f t="shared" si="0"/>
        <v>335</v>
      </c>
      <c r="F23" s="188">
        <f t="shared" si="3"/>
        <v>6.549364613880742</v>
      </c>
      <c r="I23"/>
      <c r="J23"/>
      <c r="K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s="97" customFormat="1" ht="18" customHeight="1">
      <c r="A24" s="169" t="s">
        <v>89</v>
      </c>
      <c r="B24" s="173">
        <f>SUM(B25:B28)</f>
        <v>2000</v>
      </c>
      <c r="C24" s="173">
        <f>C25+C26+C27+C28</f>
        <v>1625</v>
      </c>
      <c r="D24" s="173">
        <f>SUM(D25:D28)</f>
        <v>1950</v>
      </c>
      <c r="E24" s="177">
        <f t="shared" si="0"/>
        <v>325</v>
      </c>
      <c r="F24" s="188">
        <f t="shared" si="3"/>
        <v>20</v>
      </c>
      <c r="I24"/>
      <c r="J24"/>
      <c r="K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11" s="119" customFormat="1" ht="18" customHeight="1">
      <c r="A25" s="175" t="s">
        <v>90</v>
      </c>
      <c r="B25" s="164">
        <v>1370</v>
      </c>
      <c r="C25" s="164">
        <v>1100</v>
      </c>
      <c r="D25" s="164">
        <v>1270</v>
      </c>
      <c r="E25" s="177">
        <f t="shared" si="0"/>
        <v>170</v>
      </c>
      <c r="F25" s="188">
        <f t="shared" si="3"/>
        <v>15.454545454545453</v>
      </c>
      <c r="I25"/>
      <c r="J25"/>
      <c r="K25"/>
    </row>
    <row r="26" spans="1:11" s="119" customFormat="1" ht="18" customHeight="1">
      <c r="A26" s="138" t="s">
        <v>91</v>
      </c>
      <c r="B26" s="164">
        <v>600</v>
      </c>
      <c r="C26" s="164">
        <v>509</v>
      </c>
      <c r="D26" s="164">
        <v>660</v>
      </c>
      <c r="E26" s="177">
        <f t="shared" si="0"/>
        <v>151</v>
      </c>
      <c r="F26" s="188">
        <f t="shared" si="3"/>
        <v>29.66601178781925</v>
      </c>
      <c r="I26"/>
      <c r="J26"/>
      <c r="K26"/>
    </row>
    <row r="27" spans="1:11" s="119" customFormat="1" ht="18" customHeight="1">
      <c r="A27" s="138" t="s">
        <v>92</v>
      </c>
      <c r="B27" s="173">
        <v>30</v>
      </c>
      <c r="C27" s="173">
        <v>16</v>
      </c>
      <c r="D27" s="173">
        <v>20</v>
      </c>
      <c r="E27" s="177">
        <f t="shared" si="0"/>
        <v>4</v>
      </c>
      <c r="F27" s="188">
        <f t="shared" si="3"/>
        <v>25</v>
      </c>
      <c r="I27"/>
      <c r="J27"/>
      <c r="K27"/>
    </row>
    <row r="28" spans="1:11" s="119" customFormat="1" ht="18" customHeight="1">
      <c r="A28" s="175" t="s">
        <v>93</v>
      </c>
      <c r="B28" s="173"/>
      <c r="C28" s="164"/>
      <c r="D28" s="173"/>
      <c r="E28" s="177"/>
      <c r="F28" s="188"/>
      <c r="I28"/>
      <c r="J28"/>
      <c r="K28"/>
    </row>
    <row r="29" spans="1:256" s="97" customFormat="1" ht="18" customHeight="1">
      <c r="A29" s="171" t="s">
        <v>94</v>
      </c>
      <c r="B29" s="177">
        <v>300</v>
      </c>
      <c r="C29" s="177">
        <v>10</v>
      </c>
      <c r="D29" s="177">
        <v>300</v>
      </c>
      <c r="E29" s="177">
        <f t="shared" si="0"/>
        <v>290</v>
      </c>
      <c r="F29" s="188">
        <f>E29/C29*100</f>
        <v>2900</v>
      </c>
      <c r="I29"/>
      <c r="J29"/>
      <c r="K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s="97" customFormat="1" ht="18" customHeight="1">
      <c r="A30" s="171" t="s">
        <v>95</v>
      </c>
      <c r="B30" s="177">
        <v>250</v>
      </c>
      <c r="C30" s="177">
        <v>2118</v>
      </c>
      <c r="D30" s="177">
        <v>850</v>
      </c>
      <c r="E30" s="177">
        <f t="shared" si="0"/>
        <v>-1268</v>
      </c>
      <c r="F30" s="188">
        <f>E30/C30*100</f>
        <v>-59.86779981114259</v>
      </c>
      <c r="I30"/>
      <c r="J30"/>
      <c r="K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s="97" customFormat="1" ht="18" customHeight="1">
      <c r="A31" s="178" t="s">
        <v>96</v>
      </c>
      <c r="B31" s="179"/>
      <c r="C31" s="179"/>
      <c r="D31" s="179"/>
      <c r="E31" s="177"/>
      <c r="F31" s="188"/>
      <c r="I31"/>
      <c r="J31"/>
      <c r="K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s="97" customFormat="1" ht="18" customHeight="1">
      <c r="A32" s="180" t="s">
        <v>97</v>
      </c>
      <c r="B32" s="164"/>
      <c r="C32" s="164"/>
      <c r="D32" s="164"/>
      <c r="E32" s="177"/>
      <c r="F32" s="188"/>
      <c r="I32"/>
      <c r="J32"/>
      <c r="K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s="97" customFormat="1" ht="18" customHeight="1">
      <c r="A33" s="180" t="s">
        <v>98</v>
      </c>
      <c r="B33" s="173"/>
      <c r="C33" s="173"/>
      <c r="D33" s="173"/>
      <c r="E33" s="177"/>
      <c r="F33" s="188"/>
      <c r="I33"/>
      <c r="J33"/>
      <c r="K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s="97" customFormat="1" ht="18" customHeight="1">
      <c r="A34" s="180" t="s">
        <v>99</v>
      </c>
      <c r="B34" s="164"/>
      <c r="C34" s="164"/>
      <c r="D34" s="164"/>
      <c r="E34" s="177"/>
      <c r="F34" s="188"/>
      <c r="I34"/>
      <c r="J34"/>
      <c r="K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s="97" customFormat="1" ht="18" customHeight="1">
      <c r="A35" s="171" t="s">
        <v>113</v>
      </c>
      <c r="B35" s="164">
        <v>2300</v>
      </c>
      <c r="C35" s="164">
        <v>1040</v>
      </c>
      <c r="D35" s="164">
        <v>2300</v>
      </c>
      <c r="E35" s="177">
        <f t="shared" si="0"/>
        <v>1260</v>
      </c>
      <c r="F35" s="188">
        <f aca="true" t="shared" si="4" ref="F35:F40">E35/C35*100</f>
        <v>121.15384615384615</v>
      </c>
      <c r="I35"/>
      <c r="J35"/>
      <c r="K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s="97" customFormat="1" ht="18" customHeight="1">
      <c r="A36" s="171" t="s">
        <v>101</v>
      </c>
      <c r="B36" s="164">
        <v>0</v>
      </c>
      <c r="C36" s="164">
        <v>139</v>
      </c>
      <c r="D36" s="164">
        <v>0</v>
      </c>
      <c r="E36" s="177">
        <f t="shared" si="0"/>
        <v>-139</v>
      </c>
      <c r="F36" s="188">
        <f t="shared" si="4"/>
        <v>-100</v>
      </c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s="97" customFormat="1" ht="18" customHeight="1">
      <c r="A37" s="171" t="s">
        <v>102</v>
      </c>
      <c r="B37" s="164">
        <v>50</v>
      </c>
      <c r="C37" s="164">
        <v>94</v>
      </c>
      <c r="D37" s="164">
        <v>50</v>
      </c>
      <c r="E37" s="177">
        <f t="shared" si="0"/>
        <v>-44</v>
      </c>
      <c r="F37" s="188">
        <f t="shared" si="4"/>
        <v>-46.808510638297875</v>
      </c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s="97" customFormat="1" ht="18" customHeight="1">
      <c r="A38" s="171" t="s">
        <v>103</v>
      </c>
      <c r="B38" s="181">
        <v>0</v>
      </c>
      <c r="C38" s="181">
        <v>89</v>
      </c>
      <c r="D38" s="181">
        <v>0</v>
      </c>
      <c r="E38" s="177">
        <f t="shared" si="0"/>
        <v>-89</v>
      </c>
      <c r="F38" s="188">
        <f t="shared" si="4"/>
        <v>-100</v>
      </c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s="97" customFormat="1" ht="18" customHeight="1">
      <c r="A39" s="182" t="s">
        <v>104</v>
      </c>
      <c r="B39" s="183">
        <f>B6+B25+B26+B27</f>
        <v>62100</v>
      </c>
      <c r="C39" s="173">
        <f>C6+C24</f>
        <v>57910</v>
      </c>
      <c r="D39" s="183">
        <f>D6+D27+D26+D25</f>
        <v>64100</v>
      </c>
      <c r="E39" s="177">
        <f t="shared" si="0"/>
        <v>6190</v>
      </c>
      <c r="F39" s="188">
        <f t="shared" si="4"/>
        <v>10.689000172681748</v>
      </c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s="97" customFormat="1" ht="18" customHeight="1">
      <c r="A40" s="182" t="s">
        <v>114</v>
      </c>
      <c r="B40" s="184">
        <f>B29+B30+B35+B37</f>
        <v>2900</v>
      </c>
      <c r="C40" s="173">
        <f>C37+C35+C30+C29+C38+C36</f>
        <v>3490</v>
      </c>
      <c r="D40" s="184">
        <f>D37+D35+D38+D30+D29</f>
        <v>3500</v>
      </c>
      <c r="E40" s="177">
        <f t="shared" si="0"/>
        <v>10</v>
      </c>
      <c r="F40" s="188">
        <f t="shared" si="4"/>
        <v>0.28653295128939826</v>
      </c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2:256" s="97" customFormat="1" ht="14.25">
      <c r="B41" s="185"/>
      <c r="C41" s="185"/>
      <c r="D41" s="185"/>
      <c r="F41" s="189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2:256" s="97" customFormat="1" ht="14.25">
      <c r="B42" s="98"/>
      <c r="C42" s="98"/>
      <c r="D42" s="99"/>
      <c r="F42" s="151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2:256" s="97" customFormat="1" ht="14.25">
      <c r="B43" s="98"/>
      <c r="C43" s="98"/>
      <c r="D43" s="185"/>
      <c r="F43" s="151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</sheetData>
  <sheetProtection/>
  <mergeCells count="6">
    <mergeCell ref="A1:F1"/>
    <mergeCell ref="E3:F3"/>
    <mergeCell ref="A3:A4"/>
    <mergeCell ref="B3:B4"/>
    <mergeCell ref="C3:C4"/>
    <mergeCell ref="D3:D4"/>
  </mergeCells>
  <printOptions horizontalCentered="1"/>
  <pageMargins left="0.7874015748031497" right="0.4330708661417323" top="0.9055118110236221" bottom="1.1023622047244095" header="0.15748031496062992" footer="0.5118110236220472"/>
  <pageSetup firstPageNumber="10" useFirstPageNumber="1" fitToHeight="2" horizontalDpi="600" verticalDpi="600" orientation="landscape" paperSize="9"/>
  <headerFooter scaleWithDoc="0" alignWithMargins="0">
    <oddFooter>&amp;C第 &amp;P 页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EW45"/>
  <sheetViews>
    <sheetView zoomScaleSheetLayoutView="100" workbookViewId="0" topLeftCell="A1">
      <selection activeCell="A1" sqref="A1:G1"/>
    </sheetView>
  </sheetViews>
  <sheetFormatPr defaultColWidth="9.00390625" defaultRowHeight="14.25"/>
  <cols>
    <col min="1" max="1" width="31.875" style="97" customWidth="1"/>
    <col min="2" max="2" width="14.25390625" style="98" customWidth="1"/>
    <col min="3" max="3" width="14.625" style="97" customWidth="1"/>
    <col min="4" max="4" width="14.625" style="151" customWidth="1"/>
    <col min="5" max="5" width="14.375" style="97" customWidth="1"/>
    <col min="6" max="6" width="13.875" style="97" customWidth="1"/>
    <col min="7" max="7" width="13.875" style="152" customWidth="1"/>
    <col min="8" max="151" width="9.00390625" style="97" customWidth="1"/>
  </cols>
  <sheetData>
    <row r="1" spans="1:7" s="149" customFormat="1" ht="23.25" customHeight="1">
      <c r="A1" s="120" t="s">
        <v>201</v>
      </c>
      <c r="B1" s="120"/>
      <c r="C1" s="120"/>
      <c r="D1" s="120"/>
      <c r="E1" s="120"/>
      <c r="F1" s="120"/>
      <c r="G1" s="120"/>
    </row>
    <row r="2" spans="1:7" s="149" customFormat="1" ht="12.75" customHeight="1">
      <c r="A2" s="153"/>
      <c r="B2" s="154"/>
      <c r="G2" s="155" t="s">
        <v>61</v>
      </c>
    </row>
    <row r="3" spans="1:7" s="149" customFormat="1" ht="16.5" customHeight="1">
      <c r="A3" s="124" t="s">
        <v>62</v>
      </c>
      <c r="B3" s="156" t="s">
        <v>107</v>
      </c>
      <c r="C3" s="157"/>
      <c r="D3" s="158"/>
      <c r="E3" s="156" t="s">
        <v>108</v>
      </c>
      <c r="F3" s="157"/>
      <c r="G3" s="158"/>
    </row>
    <row r="4" spans="1:7" s="149" customFormat="1" ht="16.5" customHeight="1">
      <c r="A4" s="128"/>
      <c r="B4" s="143" t="s">
        <v>202</v>
      </c>
      <c r="C4" s="159" t="s">
        <v>200</v>
      </c>
      <c r="D4" s="160"/>
      <c r="E4" s="143" t="s">
        <v>202</v>
      </c>
      <c r="F4" s="159" t="s">
        <v>200</v>
      </c>
      <c r="G4" s="160"/>
    </row>
    <row r="5" spans="1:7" s="150" customFormat="1" ht="16.5" customHeight="1">
      <c r="A5" s="130"/>
      <c r="B5" s="145"/>
      <c r="C5" s="133" t="s">
        <v>68</v>
      </c>
      <c r="D5" s="161" t="s">
        <v>69</v>
      </c>
      <c r="E5" s="145"/>
      <c r="F5" s="133" t="s">
        <v>68</v>
      </c>
      <c r="G5" s="162" t="s">
        <v>69</v>
      </c>
    </row>
    <row r="6" spans="1:153" s="97" customFormat="1" ht="18" customHeight="1">
      <c r="A6" s="163" t="s">
        <v>112</v>
      </c>
      <c r="B6" s="164">
        <f>B7+B24</f>
        <v>64200</v>
      </c>
      <c r="C6" s="165">
        <f>B6-'收入预算执行分级表'!C6</f>
        <v>6050</v>
      </c>
      <c r="D6" s="166">
        <f>C6/'收入预算执行分级表'!C6*100</f>
        <v>10.404127257093723</v>
      </c>
      <c r="E6" s="167">
        <f>E7+E24</f>
        <v>3400</v>
      </c>
      <c r="F6" s="165">
        <f>E6-'收入预算执行分级表'!G6</f>
        <v>150</v>
      </c>
      <c r="G6" s="166">
        <f>F6/'收入预算执行分级表'!G6*100</f>
        <v>4.615384615384616</v>
      </c>
      <c r="H6" s="168"/>
      <c r="I6" s="168"/>
      <c r="EV6"/>
      <c r="EW6"/>
    </row>
    <row r="7" spans="1:153" s="97" customFormat="1" ht="18" customHeight="1">
      <c r="A7" s="169" t="s">
        <v>71</v>
      </c>
      <c r="B7" s="170">
        <f>B8+B9+B10+B11+B12+B13+B14+B15+B16+B17+B18+B19+B20+B21+B23+B22</f>
        <v>58910</v>
      </c>
      <c r="C7" s="165">
        <f>B7-'收入预算执行分级表'!C7</f>
        <v>5760</v>
      </c>
      <c r="D7" s="166">
        <f>C7/'收入预算执行分级表'!C7*100</f>
        <v>10.83725305738476</v>
      </c>
      <c r="E7" s="167">
        <f>SUM(E8:E23)</f>
        <v>3240</v>
      </c>
      <c r="F7" s="165">
        <f>E7-'收入预算执行分级表'!G7</f>
        <v>105</v>
      </c>
      <c r="G7" s="166">
        <f>F7/'收入预算执行分级表'!G7*100</f>
        <v>3.349282296650718</v>
      </c>
      <c r="EV7"/>
      <c r="EW7"/>
    </row>
    <row r="8" spans="1:153" s="97" customFormat="1" ht="18" customHeight="1">
      <c r="A8" s="171" t="s">
        <v>72</v>
      </c>
      <c r="B8" s="164">
        <v>23845</v>
      </c>
      <c r="C8" s="165">
        <f>B8-'收入预算执行分级表'!C8</f>
        <v>1850</v>
      </c>
      <c r="D8" s="166">
        <f>C8/'收入预算执行分级表'!C8*100</f>
        <v>8.411002500568312</v>
      </c>
      <c r="E8" s="164">
        <v>1640</v>
      </c>
      <c r="F8" s="165">
        <f>E8-'收入预算执行分级表'!G8</f>
        <v>90</v>
      </c>
      <c r="G8" s="166">
        <f>F8/'收入预算执行分级表'!G8*100</f>
        <v>5.806451612903226</v>
      </c>
      <c r="EV8"/>
      <c r="EW8"/>
    </row>
    <row r="9" spans="1:153" s="97" customFormat="1" ht="18" customHeight="1">
      <c r="A9" s="171" t="s">
        <v>73</v>
      </c>
      <c r="B9" s="164"/>
      <c r="C9" s="165"/>
      <c r="D9" s="166"/>
      <c r="E9" s="164"/>
      <c r="F9" s="165"/>
      <c r="G9" s="166"/>
      <c r="EV9"/>
      <c r="EW9"/>
    </row>
    <row r="10" spans="1:153" s="97" customFormat="1" ht="18" customHeight="1">
      <c r="A10" s="171" t="s">
        <v>74</v>
      </c>
      <c r="B10" s="170">
        <v>6420</v>
      </c>
      <c r="C10" s="165">
        <f>B10-'收入预算执行分级表'!C10</f>
        <v>-730</v>
      </c>
      <c r="D10" s="166">
        <f>C10/'收入预算执行分级表'!C10*100</f>
        <v>-10.20979020979021</v>
      </c>
      <c r="E10" s="164">
        <v>680</v>
      </c>
      <c r="F10" s="165">
        <f>E10-'收入预算执行分级表'!G10</f>
        <v>-70</v>
      </c>
      <c r="G10" s="166">
        <f>F10/'收入预算执行分级表'!G10*100</f>
        <v>-9.333333333333334</v>
      </c>
      <c r="EV10"/>
      <c r="EW10"/>
    </row>
    <row r="11" spans="1:153" s="97" customFormat="1" ht="18" customHeight="1">
      <c r="A11" s="172" t="s">
        <v>75</v>
      </c>
      <c r="B11" s="170">
        <v>2820</v>
      </c>
      <c r="C11" s="165">
        <f>B11-'收入预算执行分级表'!C11</f>
        <v>780</v>
      </c>
      <c r="D11" s="166">
        <f>C11/'收入预算执行分级表'!C11*100</f>
        <v>38.23529411764706</v>
      </c>
      <c r="E11" s="164">
        <v>40</v>
      </c>
      <c r="F11" s="165">
        <f>E11-'收入预算执行分级表'!G11</f>
        <v>-20</v>
      </c>
      <c r="G11" s="166">
        <f>F11/'收入预算执行分级表'!G11*100</f>
        <v>-33.33333333333333</v>
      </c>
      <c r="EV11"/>
      <c r="EW11"/>
    </row>
    <row r="12" spans="1:153" s="97" customFormat="1" ht="18" customHeight="1">
      <c r="A12" s="171" t="s">
        <v>76</v>
      </c>
      <c r="B12" s="164">
        <v>0</v>
      </c>
      <c r="C12" s="165">
        <f>B12-'收入预算执行分级表'!C12</f>
        <v>-1</v>
      </c>
      <c r="D12" s="166">
        <f>C12/'收入预算执行分级表'!C12*100</f>
        <v>-100</v>
      </c>
      <c r="E12" s="164"/>
      <c r="F12" s="165"/>
      <c r="G12" s="166"/>
      <c r="EV12"/>
      <c r="EW12"/>
    </row>
    <row r="13" spans="1:153" s="97" customFormat="1" ht="18" customHeight="1">
      <c r="A13" s="171" t="s">
        <v>77</v>
      </c>
      <c r="B13" s="164">
        <v>2450</v>
      </c>
      <c r="C13" s="165">
        <f>B13-'收入预算执行分级表'!C13</f>
        <v>301</v>
      </c>
      <c r="D13" s="166">
        <f>C13/'收入预算执行分级表'!C13*100</f>
        <v>14.006514657980457</v>
      </c>
      <c r="E13" s="164">
        <v>150</v>
      </c>
      <c r="F13" s="165">
        <f>E13-'收入预算执行分级表'!G13</f>
        <v>40</v>
      </c>
      <c r="G13" s="166">
        <f>F13/'收入预算执行分级表'!G13*100</f>
        <v>36.36363636363637</v>
      </c>
      <c r="EV13"/>
      <c r="EW13"/>
    </row>
    <row r="14" spans="1:153" s="97" customFormat="1" ht="18" customHeight="1">
      <c r="A14" s="171" t="s">
        <v>78</v>
      </c>
      <c r="B14" s="164">
        <v>4425</v>
      </c>
      <c r="C14" s="165">
        <f>B14-'收入预算执行分级表'!C14</f>
        <v>1109</v>
      </c>
      <c r="D14" s="166">
        <f>C14/'收入预算执行分级表'!C14*100</f>
        <v>33.443908323281065</v>
      </c>
      <c r="E14" s="164">
        <v>115</v>
      </c>
      <c r="F14" s="165">
        <f>E14-'收入预算执行分级表'!G14</f>
        <v>21</v>
      </c>
      <c r="G14" s="166">
        <f>F14/'收入预算执行分级表'!G14*100</f>
        <v>22.340425531914892</v>
      </c>
      <c r="EV14"/>
      <c r="EW14"/>
    </row>
    <row r="15" spans="1:153" s="97" customFormat="1" ht="18" customHeight="1">
      <c r="A15" s="171" t="s">
        <v>79</v>
      </c>
      <c r="B15" s="164">
        <v>872</v>
      </c>
      <c r="C15" s="165">
        <f>B15-'收入预算执行分级表'!C15</f>
        <v>51</v>
      </c>
      <c r="D15" s="166">
        <f>C15/'收入预算执行分级表'!C15*100</f>
        <v>6.211936662606577</v>
      </c>
      <c r="E15" s="164">
        <v>68</v>
      </c>
      <c r="F15" s="165">
        <f>E15-'收入预算执行分级表'!G15</f>
        <v>18</v>
      </c>
      <c r="G15" s="166">
        <f>F15/'收入预算执行分级表'!G15*100</f>
        <v>36</v>
      </c>
      <c r="EV15"/>
      <c r="EW15"/>
    </row>
    <row r="16" spans="1:153" s="97" customFormat="1" ht="18" customHeight="1">
      <c r="A16" s="171" t="s">
        <v>80</v>
      </c>
      <c r="B16" s="164">
        <v>6720</v>
      </c>
      <c r="C16" s="165">
        <f>B16-'收入预算执行分级表'!C16</f>
        <v>1452</v>
      </c>
      <c r="D16" s="166">
        <f>C16/'收入预算执行分级表'!C16*100</f>
        <v>27.5626423690205</v>
      </c>
      <c r="E16" s="164">
        <v>460</v>
      </c>
      <c r="F16" s="165">
        <f>E16-'收入预算执行分级表'!G16</f>
        <v>-42</v>
      </c>
      <c r="G16" s="166">
        <f>F16/'收入预算执行分级表'!G16*100</f>
        <v>-8.366533864541832</v>
      </c>
      <c r="EV16"/>
      <c r="EW16"/>
    </row>
    <row r="17" spans="1:153" s="97" customFormat="1" ht="18" customHeight="1">
      <c r="A17" s="171" t="s">
        <v>81</v>
      </c>
      <c r="B17" s="164">
        <v>4741</v>
      </c>
      <c r="C17" s="165">
        <f>B17-'收入预算执行分级表'!C17</f>
        <v>645</v>
      </c>
      <c r="D17" s="166">
        <f>C17/'收入预算执行分级表'!C17*100</f>
        <v>15.7470703125</v>
      </c>
      <c r="E17" s="164">
        <v>39</v>
      </c>
      <c r="F17" s="165">
        <f>E17-'收入预算执行分级表'!G17</f>
        <v>35</v>
      </c>
      <c r="G17" s="166">
        <f>F17/'收入预算执行分级表'!G17*100</f>
        <v>875</v>
      </c>
      <c r="EV17"/>
      <c r="EW17"/>
    </row>
    <row r="18" spans="1:153" s="97" customFormat="1" ht="18" customHeight="1">
      <c r="A18" s="171" t="s">
        <v>82</v>
      </c>
      <c r="B18" s="164">
        <v>5428</v>
      </c>
      <c r="C18" s="165">
        <f>B18-'收入预算执行分级表'!C18</f>
        <v>179</v>
      </c>
      <c r="D18" s="166">
        <f>C18/'收入预算执行分级表'!C18*100</f>
        <v>3.4101733663554965</v>
      </c>
      <c r="E18" s="164">
        <v>2</v>
      </c>
      <c r="F18" s="165">
        <f>E18-'收入预算执行分级表'!G18</f>
        <v>1</v>
      </c>
      <c r="G18" s="166">
        <f>F18/'收入预算执行分级表'!G18*100</f>
        <v>100</v>
      </c>
      <c r="EV18"/>
      <c r="EW18"/>
    </row>
    <row r="19" spans="1:153" s="97" customFormat="1" ht="18" customHeight="1">
      <c r="A19" s="171" t="s">
        <v>83</v>
      </c>
      <c r="B19" s="164">
        <v>400</v>
      </c>
      <c r="C19" s="165">
        <f>B19-'收入预算执行分级表'!C19</f>
        <v>168</v>
      </c>
      <c r="D19" s="166">
        <f>C19/'收入预算执行分级表'!C19*100</f>
        <v>72.41379310344827</v>
      </c>
      <c r="E19" s="164"/>
      <c r="F19" s="165"/>
      <c r="G19" s="166"/>
      <c r="EV19"/>
      <c r="EW19"/>
    </row>
    <row r="20" spans="1:153" s="97" customFormat="1" ht="18" customHeight="1">
      <c r="A20" s="171" t="s">
        <v>84</v>
      </c>
      <c r="B20" s="164">
        <v>784</v>
      </c>
      <c r="C20" s="165">
        <f>B20-'收入预算执行分级表'!C20</f>
        <v>-43</v>
      </c>
      <c r="D20" s="166">
        <f>C20/'收入预算执行分级表'!C20*100</f>
        <v>-5.199516324062878</v>
      </c>
      <c r="E20" s="164">
        <v>46</v>
      </c>
      <c r="F20" s="165">
        <f>E20-'收入预算执行分级表'!G20</f>
        <v>33</v>
      </c>
      <c r="G20" s="166">
        <f>F20/'收入预算执行分级表'!G20*100</f>
        <v>253.84615384615384</v>
      </c>
      <c r="EV20"/>
      <c r="EW20"/>
    </row>
    <row r="21" spans="1:153" s="97" customFormat="1" ht="18" customHeight="1">
      <c r="A21" s="171" t="s">
        <v>85</v>
      </c>
      <c r="B21" s="164"/>
      <c r="C21" s="165"/>
      <c r="D21" s="166"/>
      <c r="E21" s="164"/>
      <c r="F21" s="165"/>
      <c r="G21" s="166"/>
      <c r="EV21"/>
      <c r="EW21"/>
    </row>
    <row r="22" spans="1:7" s="97" customFormat="1" ht="20.25" customHeight="1">
      <c r="A22" s="171" t="s">
        <v>86</v>
      </c>
      <c r="B22" s="173">
        <v>5</v>
      </c>
      <c r="C22" s="165">
        <f>B22-'收入预算执行分级表'!C22</f>
        <v>-1</v>
      </c>
      <c r="D22" s="166">
        <f>C22/'收入预算执行分级表'!C22*100</f>
        <v>-16.666666666666664</v>
      </c>
      <c r="E22" s="164">
        <v>0</v>
      </c>
      <c r="F22" s="165">
        <f>E22-'收入预算执行分级表'!G22</f>
        <v>-1</v>
      </c>
      <c r="G22" s="166">
        <f>F22/'收入预算执行分级表'!G22*100</f>
        <v>-100</v>
      </c>
    </row>
    <row r="23" spans="1:153" s="97" customFormat="1" ht="18" customHeight="1">
      <c r="A23" s="171" t="s">
        <v>87</v>
      </c>
      <c r="B23" s="164"/>
      <c r="C23" s="165"/>
      <c r="D23" s="166"/>
      <c r="E23" s="164"/>
      <c r="F23" s="165"/>
      <c r="G23" s="166"/>
      <c r="EV23"/>
      <c r="EW23"/>
    </row>
    <row r="24" spans="1:153" s="97" customFormat="1" ht="18" customHeight="1">
      <c r="A24" s="169" t="s">
        <v>88</v>
      </c>
      <c r="B24" s="174">
        <f>B25+B30+B31+B36+B37+B38+B39</f>
        <v>5290</v>
      </c>
      <c r="C24" s="165">
        <f>B24-'收入预算执行分级表'!C24</f>
        <v>290</v>
      </c>
      <c r="D24" s="166">
        <f>C24/'收入预算执行分级表'!C24*100</f>
        <v>5.800000000000001</v>
      </c>
      <c r="E24" s="164">
        <f>E25+E30+E31+E36+E37+E38+E39</f>
        <v>160</v>
      </c>
      <c r="F24" s="165">
        <f>E24-'收入预算执行分级表'!G24</f>
        <v>45</v>
      </c>
      <c r="G24" s="166">
        <f>F24/'收入预算执行分级表'!G24*100</f>
        <v>39.130434782608695</v>
      </c>
      <c r="EV24"/>
      <c r="EW24"/>
    </row>
    <row r="25" spans="1:153" s="97" customFormat="1" ht="18" customHeight="1">
      <c r="A25" s="169" t="s">
        <v>89</v>
      </c>
      <c r="B25" s="170">
        <f>B26+B27+B28+B29</f>
        <v>1790</v>
      </c>
      <c r="C25" s="165">
        <f>B25-'收入预算执行分级表'!C25</f>
        <v>278</v>
      </c>
      <c r="D25" s="166">
        <f>C25/'收入预算执行分级表'!C25*100</f>
        <v>18.386243386243386</v>
      </c>
      <c r="E25" s="164">
        <f>E26+E27+E28+E29</f>
        <v>160</v>
      </c>
      <c r="F25" s="165">
        <f>E25-'收入预算执行分级表'!G25</f>
        <v>47</v>
      </c>
      <c r="G25" s="166">
        <f>F25/'收入预算执行分级表'!G25*100</f>
        <v>41.5929203539823</v>
      </c>
      <c r="EV25"/>
      <c r="EW25"/>
    </row>
    <row r="26" spans="1:7" s="119" customFormat="1" ht="18" customHeight="1">
      <c r="A26" s="175" t="s">
        <v>90</v>
      </c>
      <c r="B26" s="164">
        <v>1163</v>
      </c>
      <c r="C26" s="165">
        <f>B26-'收入预算执行分级表'!C26</f>
        <v>140</v>
      </c>
      <c r="D26" s="166">
        <f>C26/'收入预算执行分级表'!C26*100</f>
        <v>13.685239491691103</v>
      </c>
      <c r="E26" s="164">
        <v>107</v>
      </c>
      <c r="F26" s="165">
        <f>E26-'收入预算执行分级表'!G26</f>
        <v>30</v>
      </c>
      <c r="G26" s="166">
        <f>F26/'收入预算执行分级表'!G26*100</f>
        <v>38.961038961038966</v>
      </c>
    </row>
    <row r="27" spans="1:7" s="119" customFormat="1" ht="18" customHeight="1">
      <c r="A27" s="138" t="s">
        <v>91</v>
      </c>
      <c r="B27" s="164">
        <v>607</v>
      </c>
      <c r="C27" s="165">
        <f>B27-'收入预算执行分级表'!C27</f>
        <v>134</v>
      </c>
      <c r="D27" s="166">
        <f>C27/'收入预算执行分级表'!C27*100</f>
        <v>28.32980972515856</v>
      </c>
      <c r="E27" s="164">
        <v>53</v>
      </c>
      <c r="F27" s="165">
        <f>E27-'收入预算执行分级表'!G27</f>
        <v>17</v>
      </c>
      <c r="G27" s="166">
        <f>F27/'收入预算执行分级表'!G27*100</f>
        <v>47.22222222222222</v>
      </c>
    </row>
    <row r="28" spans="1:7" s="119" customFormat="1" ht="18" customHeight="1">
      <c r="A28" s="138" t="s">
        <v>92</v>
      </c>
      <c r="B28" s="173">
        <v>20</v>
      </c>
      <c r="C28" s="165">
        <f>B28-'收入预算执行分级表'!C28</f>
        <v>4</v>
      </c>
      <c r="D28" s="166">
        <f>C28/'收入预算执行分级表'!C28*100</f>
        <v>25</v>
      </c>
      <c r="E28" s="176"/>
      <c r="F28" s="165"/>
      <c r="G28" s="166"/>
    </row>
    <row r="29" spans="1:7" s="119" customFormat="1" ht="18" customHeight="1">
      <c r="A29" s="175" t="s">
        <v>93</v>
      </c>
      <c r="B29" s="173"/>
      <c r="C29" s="165"/>
      <c r="D29" s="166"/>
      <c r="E29" s="176"/>
      <c r="F29" s="165"/>
      <c r="G29" s="166"/>
    </row>
    <row r="30" spans="1:153" s="97" customFormat="1" ht="18" customHeight="1">
      <c r="A30" s="171" t="s">
        <v>94</v>
      </c>
      <c r="B30" s="177">
        <v>300</v>
      </c>
      <c r="C30" s="165">
        <f>B30-'收入预算执行分级表'!C30</f>
        <v>290</v>
      </c>
      <c r="D30" s="166">
        <f>C30/'收入预算执行分级表'!C30*100</f>
        <v>2900</v>
      </c>
      <c r="E30" s="175"/>
      <c r="F30" s="165"/>
      <c r="G30" s="166"/>
      <c r="EV30"/>
      <c r="EW30"/>
    </row>
    <row r="31" spans="1:153" s="97" customFormat="1" ht="18" customHeight="1">
      <c r="A31" s="171" t="s">
        <v>95</v>
      </c>
      <c r="B31" s="177">
        <v>850</v>
      </c>
      <c r="C31" s="165">
        <f>B31-'收入预算执行分级表'!C31</f>
        <v>-1268</v>
      </c>
      <c r="D31" s="166">
        <f>C31/'收入预算执行分级表'!C31*100</f>
        <v>-59.86779981114259</v>
      </c>
      <c r="E31" s="175"/>
      <c r="F31" s="165"/>
      <c r="G31" s="166"/>
      <c r="EV31"/>
      <c r="EW31"/>
    </row>
    <row r="32" spans="1:153" s="97" customFormat="1" ht="18" customHeight="1">
      <c r="A32" s="178" t="s">
        <v>96</v>
      </c>
      <c r="B32" s="179"/>
      <c r="C32" s="165"/>
      <c r="D32" s="166"/>
      <c r="E32" s="175"/>
      <c r="F32" s="165"/>
      <c r="G32" s="166"/>
      <c r="EV32"/>
      <c r="EW32"/>
    </row>
    <row r="33" spans="1:153" s="97" customFormat="1" ht="18" customHeight="1">
      <c r="A33" s="180" t="s">
        <v>97</v>
      </c>
      <c r="B33" s="164"/>
      <c r="C33" s="165"/>
      <c r="D33" s="166"/>
      <c r="E33" s="175"/>
      <c r="F33" s="165"/>
      <c r="G33" s="166"/>
      <c r="EV33"/>
      <c r="EW33"/>
    </row>
    <row r="34" spans="1:153" s="97" customFormat="1" ht="18" customHeight="1">
      <c r="A34" s="180" t="s">
        <v>98</v>
      </c>
      <c r="B34" s="173"/>
      <c r="C34" s="165"/>
      <c r="D34" s="166"/>
      <c r="E34" s="175"/>
      <c r="F34" s="165"/>
      <c r="G34" s="166"/>
      <c r="EV34"/>
      <c r="EW34"/>
    </row>
    <row r="35" spans="1:153" s="97" customFormat="1" ht="18" customHeight="1">
      <c r="A35" s="180" t="s">
        <v>99</v>
      </c>
      <c r="B35" s="164"/>
      <c r="C35" s="165"/>
      <c r="D35" s="166"/>
      <c r="E35" s="175"/>
      <c r="F35" s="165"/>
      <c r="G35" s="166"/>
      <c r="EV35"/>
      <c r="EW35"/>
    </row>
    <row r="36" spans="1:153" s="97" customFormat="1" ht="18" customHeight="1">
      <c r="A36" s="171" t="s">
        <v>113</v>
      </c>
      <c r="B36" s="164">
        <v>2300</v>
      </c>
      <c r="C36" s="165">
        <f>B36-'收入预算执行分级表'!C36</f>
        <v>1262</v>
      </c>
      <c r="D36" s="166">
        <f>C36/'收入预算执行分级表'!C36*100</f>
        <v>121.57996146435453</v>
      </c>
      <c r="E36" s="175">
        <v>0</v>
      </c>
      <c r="F36" s="165">
        <f>E36-'收入预算执行分级表'!G36</f>
        <v>-2</v>
      </c>
      <c r="G36" s="166">
        <f>F36/'收入预算执行分级表'!G36*100</f>
        <v>-100</v>
      </c>
      <c r="EV36"/>
      <c r="EW36"/>
    </row>
    <row r="37" spans="1:153" s="97" customFormat="1" ht="18" customHeight="1">
      <c r="A37" s="171" t="s">
        <v>101</v>
      </c>
      <c r="B37" s="164"/>
      <c r="C37" s="165">
        <f>B37-'收入预算执行分级表'!C37</f>
        <v>-139</v>
      </c>
      <c r="D37" s="166"/>
      <c r="E37" s="175"/>
      <c r="F37" s="165"/>
      <c r="G37" s="166"/>
      <c r="EV37"/>
      <c r="EW37"/>
    </row>
    <row r="38" spans="1:153" s="97" customFormat="1" ht="18" customHeight="1">
      <c r="A38" s="171" t="s">
        <v>102</v>
      </c>
      <c r="B38" s="164">
        <v>50</v>
      </c>
      <c r="C38" s="165">
        <f>B38-'收入预算执行分级表'!C38</f>
        <v>-44</v>
      </c>
      <c r="D38" s="166">
        <f>C38/'收入预算执行分级表'!C38*100</f>
        <v>-46.808510638297875</v>
      </c>
      <c r="E38" s="175"/>
      <c r="F38" s="165"/>
      <c r="G38" s="166"/>
      <c r="EV38"/>
      <c r="EW38"/>
    </row>
    <row r="39" spans="1:153" s="97" customFormat="1" ht="18" customHeight="1">
      <c r="A39" s="171" t="s">
        <v>103</v>
      </c>
      <c r="B39" s="181"/>
      <c r="C39" s="165">
        <f>B39-'收入预算执行分级表'!C39</f>
        <v>-89</v>
      </c>
      <c r="D39" s="166"/>
      <c r="E39" s="175"/>
      <c r="F39" s="165"/>
      <c r="G39" s="166"/>
      <c r="EV39"/>
      <c r="EW39"/>
    </row>
    <row r="40" spans="1:153" s="97" customFormat="1" ht="18" customHeight="1">
      <c r="A40" s="182" t="s">
        <v>104</v>
      </c>
      <c r="B40" s="183">
        <f aca="true" t="shared" si="0" ref="B40:F40">B7+B26+B27+B28</f>
        <v>60700</v>
      </c>
      <c r="C40" s="165">
        <f>B40-'收入预算执行分级表'!C40</f>
        <v>6038</v>
      </c>
      <c r="D40" s="166">
        <f>C40/'收入预算执行分级表'!C40*100</f>
        <v>11.04606490797995</v>
      </c>
      <c r="E40" s="167">
        <f t="shared" si="0"/>
        <v>3400</v>
      </c>
      <c r="F40" s="165">
        <f>E40-'收入预算执行分级表'!G40</f>
        <v>152</v>
      </c>
      <c r="G40" s="166">
        <f>F40/'收入预算执行分级表'!G40*100</f>
        <v>4.679802955665025</v>
      </c>
      <c r="EV40"/>
      <c r="EW40"/>
    </row>
    <row r="41" spans="1:153" s="97" customFormat="1" ht="18" customHeight="1">
      <c r="A41" s="182" t="s">
        <v>114</v>
      </c>
      <c r="B41" s="184">
        <f>B38+B36+B31+B30+B37</f>
        <v>3500</v>
      </c>
      <c r="C41" s="165">
        <f>B41-'收入预算执行分级表'!C41</f>
        <v>12</v>
      </c>
      <c r="D41" s="166">
        <f>C41/'收入预算执行分级表'!C41*100</f>
        <v>0.34403669724770647</v>
      </c>
      <c r="E41" s="167">
        <f>E29+E30+E31+E32+E36+E37+E38+E39</f>
        <v>0</v>
      </c>
      <c r="F41" s="165">
        <f>E41-'收入预算执行分级表'!G41</f>
        <v>-2</v>
      </c>
      <c r="G41" s="166"/>
      <c r="EV41"/>
      <c r="EW41"/>
    </row>
    <row r="42" spans="2:153" s="97" customFormat="1" ht="14.25">
      <c r="B42" s="185"/>
      <c r="D42" s="151"/>
      <c r="G42" s="152"/>
      <c r="EV42"/>
      <c r="EW42"/>
    </row>
    <row r="43" spans="2:151" s="97" customFormat="1" ht="14.25">
      <c r="B43" s="185"/>
      <c r="C43" s="151"/>
      <c r="E43" s="152"/>
      <c r="ET43"/>
      <c r="EU43"/>
    </row>
    <row r="44" spans="2:151" s="97" customFormat="1" ht="14.25">
      <c r="B44" s="98"/>
      <c r="C44" s="151"/>
      <c r="E44" s="152"/>
      <c r="ET44"/>
      <c r="EU44"/>
    </row>
    <row r="45" spans="3:151" ht="14.25">
      <c r="C45" s="151"/>
      <c r="D45" s="97"/>
      <c r="E45" s="152"/>
      <c r="G45" s="97"/>
      <c r="ET45"/>
      <c r="EU45"/>
    </row>
  </sheetData>
  <sheetProtection/>
  <mergeCells count="8">
    <mergeCell ref="A1:G1"/>
    <mergeCell ref="B3:D3"/>
    <mergeCell ref="E3:G3"/>
    <mergeCell ref="C4:D4"/>
    <mergeCell ref="F4:G4"/>
    <mergeCell ref="A3:A5"/>
    <mergeCell ref="B4:B5"/>
    <mergeCell ref="E4:E5"/>
  </mergeCells>
  <printOptions/>
  <pageMargins left="0.8267716535433072" right="0.7480314960629921" top="0.9842519685039371" bottom="0.9842519685039371" header="0.5118110236220472" footer="0.5118110236220472"/>
  <pageSetup firstPageNumber="12" useFirstPageNumber="1" horizontalDpi="600" verticalDpi="600" orientation="landscape" paperSize="9"/>
  <headerFooter>
    <oddFooter>&amp;C第 &amp;P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F66"/>
  <sheetViews>
    <sheetView showZeros="0" workbookViewId="0" topLeftCell="A1">
      <pane xSplit="1" ySplit="4" topLeftCell="B5" activePane="bottomRight" state="frozen"/>
      <selection pane="bottomRight" activeCell="M11" sqref="M11"/>
    </sheetView>
  </sheetViews>
  <sheetFormatPr defaultColWidth="9.00390625" defaultRowHeight="14.25"/>
  <cols>
    <col min="1" max="1" width="34.00390625" style="116" customWidth="1"/>
    <col min="2" max="3" width="19.25390625" style="98" customWidth="1"/>
    <col min="4" max="4" width="19.125" style="98" customWidth="1"/>
    <col min="5" max="5" width="15.875" style="97" customWidth="1"/>
    <col min="6" max="6" width="20.75390625" style="97" customWidth="1"/>
    <col min="7" max="16384" width="9.00390625" style="97" customWidth="1"/>
  </cols>
  <sheetData>
    <row r="1" spans="1:6" ht="27" customHeight="1">
      <c r="A1" s="120" t="s">
        <v>203</v>
      </c>
      <c r="B1" s="120"/>
      <c r="C1" s="120"/>
      <c r="D1" s="120"/>
      <c r="E1" s="120"/>
      <c r="F1" s="120"/>
    </row>
    <row r="2" spans="1:6" s="116" customFormat="1" ht="19.5" customHeight="1">
      <c r="A2" s="121"/>
      <c r="B2" s="122"/>
      <c r="C2" s="122"/>
      <c r="D2" s="122"/>
      <c r="F2" s="123" t="s">
        <v>61</v>
      </c>
    </row>
    <row r="3" spans="1:6" s="117" customFormat="1" ht="19.5" customHeight="1">
      <c r="A3" s="141" t="s">
        <v>62</v>
      </c>
      <c r="B3" s="142" t="s">
        <v>63</v>
      </c>
      <c r="C3" s="143" t="s">
        <v>64</v>
      </c>
      <c r="D3" s="142" t="s">
        <v>204</v>
      </c>
      <c r="E3" s="125" t="s">
        <v>205</v>
      </c>
      <c r="F3" s="127"/>
    </row>
    <row r="4" spans="1:6" s="117" customFormat="1" ht="16.5" customHeight="1">
      <c r="A4" s="102"/>
      <c r="B4" s="144"/>
      <c r="C4" s="145"/>
      <c r="D4" s="144"/>
      <c r="E4" s="133" t="s">
        <v>68</v>
      </c>
      <c r="F4" s="133" t="s">
        <v>69</v>
      </c>
    </row>
    <row r="5" spans="1:6" s="118" customFormat="1" ht="18" customHeight="1">
      <c r="A5" s="134" t="s">
        <v>143</v>
      </c>
      <c r="B5" s="146">
        <f>SUM(B6:B27)</f>
        <v>88800</v>
      </c>
      <c r="C5" s="146">
        <f>SUM(C6:C27)</f>
        <v>102000</v>
      </c>
      <c r="D5" s="146">
        <f>SUM(D6:D27)</f>
        <v>95360</v>
      </c>
      <c r="E5" s="147">
        <f>D5-B5</f>
        <v>6560</v>
      </c>
      <c r="F5" s="148">
        <f>E5/B5*100</f>
        <v>7.3873873873873865</v>
      </c>
    </row>
    <row r="6" spans="1:6" s="116" customFormat="1" ht="18.75" customHeight="1">
      <c r="A6" s="137" t="s">
        <v>119</v>
      </c>
      <c r="B6" s="146">
        <v>18576</v>
      </c>
      <c r="C6" s="146">
        <v>24480</v>
      </c>
      <c r="D6" s="146">
        <v>21400</v>
      </c>
      <c r="E6" s="147">
        <f aca="true" t="shared" si="0" ref="E6:E27">D6-B6</f>
        <v>2824</v>
      </c>
      <c r="F6" s="148">
        <f>E6/B6*100</f>
        <v>15.20241171403962</v>
      </c>
    </row>
    <row r="7" spans="1:6" s="116" customFormat="1" ht="18.75" customHeight="1">
      <c r="A7" s="137" t="s">
        <v>206</v>
      </c>
      <c r="B7" s="146">
        <v>357</v>
      </c>
      <c r="C7" s="146">
        <v>333</v>
      </c>
      <c r="D7" s="146">
        <v>368</v>
      </c>
      <c r="E7" s="147">
        <f t="shared" si="0"/>
        <v>11</v>
      </c>
      <c r="F7" s="148">
        <f aca="true" t="shared" si="1" ref="F7:F27">E7/B7*100</f>
        <v>3.081232492997199</v>
      </c>
    </row>
    <row r="8" spans="1:6" s="116" customFormat="1" ht="18.75" customHeight="1">
      <c r="A8" s="137" t="s">
        <v>207</v>
      </c>
      <c r="B8" s="146">
        <v>23455</v>
      </c>
      <c r="C8" s="146">
        <v>23037</v>
      </c>
      <c r="D8" s="146">
        <v>23953</v>
      </c>
      <c r="E8" s="147">
        <f t="shared" si="0"/>
        <v>498</v>
      </c>
      <c r="F8" s="148">
        <f t="shared" si="1"/>
        <v>2.1232146663824345</v>
      </c>
    </row>
    <row r="9" spans="1:6" s="116" customFormat="1" ht="18.75" customHeight="1">
      <c r="A9" s="137" t="s">
        <v>208</v>
      </c>
      <c r="B9" s="146">
        <v>123</v>
      </c>
      <c r="C9" s="146">
        <v>195</v>
      </c>
      <c r="D9" s="146">
        <v>960</v>
      </c>
      <c r="E9" s="147">
        <f t="shared" si="0"/>
        <v>837</v>
      </c>
      <c r="F9" s="148">
        <f t="shared" si="1"/>
        <v>680.4878048780488</v>
      </c>
    </row>
    <row r="10" spans="1:6" s="116" customFormat="1" ht="18.75" customHeight="1">
      <c r="A10" s="137" t="s">
        <v>209</v>
      </c>
      <c r="B10" s="146">
        <v>681</v>
      </c>
      <c r="C10" s="146">
        <v>1379</v>
      </c>
      <c r="D10" s="146">
        <v>687</v>
      </c>
      <c r="E10" s="147">
        <f t="shared" si="0"/>
        <v>6</v>
      </c>
      <c r="F10" s="148">
        <f t="shared" si="1"/>
        <v>0.881057268722467</v>
      </c>
    </row>
    <row r="11" spans="1:6" s="116" customFormat="1" ht="18.75" customHeight="1">
      <c r="A11" s="137" t="s">
        <v>210</v>
      </c>
      <c r="B11" s="146">
        <v>19424</v>
      </c>
      <c r="C11" s="146">
        <v>22467</v>
      </c>
      <c r="D11" s="146">
        <v>22437</v>
      </c>
      <c r="E11" s="147">
        <f t="shared" si="0"/>
        <v>3013</v>
      </c>
      <c r="F11" s="148">
        <f t="shared" si="1"/>
        <v>15.51173805601318</v>
      </c>
    </row>
    <row r="12" spans="1:6" s="116" customFormat="1" ht="18.75" customHeight="1">
      <c r="A12" s="137" t="s">
        <v>211</v>
      </c>
      <c r="B12" s="146">
        <v>5100</v>
      </c>
      <c r="C12" s="146">
        <v>11319</v>
      </c>
      <c r="D12" s="146">
        <v>4904</v>
      </c>
      <c r="E12" s="147">
        <f t="shared" si="0"/>
        <v>-196</v>
      </c>
      <c r="F12" s="148">
        <f t="shared" si="1"/>
        <v>-3.8431372549019605</v>
      </c>
    </row>
    <row r="13" spans="1:6" s="116" customFormat="1" ht="18.75" customHeight="1">
      <c r="A13" s="137" t="s">
        <v>212</v>
      </c>
      <c r="B13" s="146">
        <v>6</v>
      </c>
      <c r="C13" s="146">
        <v>5</v>
      </c>
      <c r="D13" s="146">
        <v>6</v>
      </c>
      <c r="E13" s="147">
        <f t="shared" si="0"/>
        <v>0</v>
      </c>
      <c r="F13" s="148"/>
    </row>
    <row r="14" spans="1:6" s="116" customFormat="1" ht="18.75" customHeight="1">
      <c r="A14" s="137" t="s">
        <v>213</v>
      </c>
      <c r="B14" s="146">
        <v>2959</v>
      </c>
      <c r="C14" s="146">
        <v>3622</v>
      </c>
      <c r="D14" s="146">
        <v>2024</v>
      </c>
      <c r="E14" s="147">
        <f t="shared" si="0"/>
        <v>-935</v>
      </c>
      <c r="F14" s="148">
        <f t="shared" si="1"/>
        <v>-31.59851301115242</v>
      </c>
    </row>
    <row r="15" spans="1:6" s="116" customFormat="1" ht="18.75" customHeight="1">
      <c r="A15" s="137" t="s">
        <v>214</v>
      </c>
      <c r="B15" s="146">
        <v>3177</v>
      </c>
      <c r="C15" s="146">
        <v>4137</v>
      </c>
      <c r="D15" s="146">
        <v>3405</v>
      </c>
      <c r="E15" s="147">
        <f t="shared" si="0"/>
        <v>228</v>
      </c>
      <c r="F15" s="148">
        <f t="shared" si="1"/>
        <v>7.176581680830972</v>
      </c>
    </row>
    <row r="16" spans="1:6" s="116" customFormat="1" ht="18.75" customHeight="1">
      <c r="A16" s="137" t="s">
        <v>215</v>
      </c>
      <c r="B16" s="146">
        <v>150</v>
      </c>
      <c r="C16" s="146">
        <v>927</v>
      </c>
      <c r="D16" s="146">
        <v>174</v>
      </c>
      <c r="E16" s="147">
        <f t="shared" si="0"/>
        <v>24</v>
      </c>
      <c r="F16" s="148">
        <f t="shared" si="1"/>
        <v>16</v>
      </c>
    </row>
    <row r="17" spans="1:6" s="116" customFormat="1" ht="18.75" customHeight="1">
      <c r="A17" s="137" t="s">
        <v>216</v>
      </c>
      <c r="B17" s="146">
        <v>160</v>
      </c>
      <c r="C17" s="146">
        <v>2760</v>
      </c>
      <c r="D17" s="146">
        <v>174</v>
      </c>
      <c r="E17" s="147">
        <f t="shared" si="0"/>
        <v>14</v>
      </c>
      <c r="F17" s="148">
        <f t="shared" si="1"/>
        <v>8.75</v>
      </c>
    </row>
    <row r="18" spans="1:6" s="116" customFormat="1" ht="18.75" customHeight="1">
      <c r="A18" s="137" t="s">
        <v>217</v>
      </c>
      <c r="B18" s="146">
        <v>598</v>
      </c>
      <c r="C18" s="146">
        <v>882</v>
      </c>
      <c r="D18" s="146">
        <v>761</v>
      </c>
      <c r="E18" s="147">
        <f t="shared" si="0"/>
        <v>163</v>
      </c>
      <c r="F18" s="148">
        <f t="shared" si="1"/>
        <v>27.257525083612038</v>
      </c>
    </row>
    <row r="19" spans="1:6" s="116" customFormat="1" ht="18.75" customHeight="1">
      <c r="A19" s="137" t="s">
        <v>132</v>
      </c>
      <c r="B19" s="146">
        <v>293</v>
      </c>
      <c r="C19" s="146">
        <v>1049</v>
      </c>
      <c r="D19" s="146">
        <v>446</v>
      </c>
      <c r="E19" s="147">
        <f t="shared" si="0"/>
        <v>153</v>
      </c>
      <c r="F19" s="148">
        <f t="shared" si="1"/>
        <v>52.218430034129696</v>
      </c>
    </row>
    <row r="20" spans="1:6" s="116" customFormat="1" ht="18.75" customHeight="1">
      <c r="A20" s="137" t="s">
        <v>133</v>
      </c>
      <c r="B20" s="146"/>
      <c r="C20" s="146"/>
      <c r="D20" s="146">
        <v>0</v>
      </c>
      <c r="E20" s="147">
        <f t="shared" si="0"/>
        <v>0</v>
      </c>
      <c r="F20" s="148"/>
    </row>
    <row r="21" spans="1:6" s="116" customFormat="1" ht="18.75" customHeight="1">
      <c r="A21" s="137" t="s">
        <v>134</v>
      </c>
      <c r="B21" s="146">
        <v>30</v>
      </c>
      <c r="C21" s="146">
        <v>280</v>
      </c>
      <c r="D21" s="146">
        <v>30</v>
      </c>
      <c r="E21" s="147">
        <f t="shared" si="0"/>
        <v>0</v>
      </c>
      <c r="F21" s="148">
        <f t="shared" si="1"/>
        <v>0</v>
      </c>
    </row>
    <row r="22" spans="1:6" s="116" customFormat="1" ht="18.75" customHeight="1">
      <c r="A22" s="137" t="s">
        <v>135</v>
      </c>
      <c r="B22" s="146">
        <v>3163</v>
      </c>
      <c r="C22" s="146">
        <v>4346</v>
      </c>
      <c r="D22" s="146">
        <v>3829</v>
      </c>
      <c r="E22" s="147">
        <f t="shared" si="0"/>
        <v>666</v>
      </c>
      <c r="F22" s="148">
        <f t="shared" si="1"/>
        <v>21.055959532089787</v>
      </c>
    </row>
    <row r="23" spans="1:6" s="116" customFormat="1" ht="19.5" customHeight="1">
      <c r="A23" s="137" t="s">
        <v>136</v>
      </c>
      <c r="B23" s="146">
        <v>50</v>
      </c>
      <c r="C23" s="146"/>
      <c r="D23" s="146"/>
      <c r="E23" s="147">
        <f t="shared" si="0"/>
        <v>-50</v>
      </c>
      <c r="F23" s="148"/>
    </row>
    <row r="24" spans="1:6" s="116" customFormat="1" ht="18.75" customHeight="1">
      <c r="A24" s="137" t="s">
        <v>218</v>
      </c>
      <c r="B24" s="146">
        <v>1000</v>
      </c>
      <c r="C24" s="146">
        <v>0</v>
      </c>
      <c r="D24" s="146">
        <v>1000</v>
      </c>
      <c r="E24" s="147">
        <f t="shared" si="0"/>
        <v>0</v>
      </c>
      <c r="F24" s="148">
        <f t="shared" si="1"/>
        <v>0</v>
      </c>
    </row>
    <row r="25" spans="1:6" s="116" customFormat="1" ht="19.5" customHeight="1">
      <c r="A25" s="137" t="s">
        <v>219</v>
      </c>
      <c r="B25" s="146">
        <v>716</v>
      </c>
      <c r="C25" s="146">
        <v>780</v>
      </c>
      <c r="D25" s="146">
        <v>757</v>
      </c>
      <c r="E25" s="147">
        <f t="shared" si="0"/>
        <v>41</v>
      </c>
      <c r="F25" s="148">
        <f t="shared" si="1"/>
        <v>5.726256983240224</v>
      </c>
    </row>
    <row r="26" spans="1:6" s="116" customFormat="1" ht="19.5" customHeight="1">
      <c r="A26" s="137" t="s">
        <v>220</v>
      </c>
      <c r="B26" s="146">
        <v>20</v>
      </c>
      <c r="C26" s="146">
        <v>2</v>
      </c>
      <c r="D26" s="146">
        <v>10</v>
      </c>
      <c r="E26" s="147">
        <f t="shared" si="0"/>
        <v>-10</v>
      </c>
      <c r="F26" s="148"/>
    </row>
    <row r="27" spans="1:6" s="116" customFormat="1" ht="19.5" customHeight="1">
      <c r="A27" s="137" t="s">
        <v>221</v>
      </c>
      <c r="B27" s="146">
        <v>8762</v>
      </c>
      <c r="C27" s="146">
        <v>0</v>
      </c>
      <c r="D27" s="146">
        <v>8035</v>
      </c>
      <c r="E27" s="147">
        <f t="shared" si="0"/>
        <v>-727</v>
      </c>
      <c r="F27" s="148">
        <f t="shared" si="1"/>
        <v>-8.297192421821501</v>
      </c>
    </row>
    <row r="28" spans="2:4" s="116" customFormat="1" ht="19.5" customHeight="1">
      <c r="B28" s="122"/>
      <c r="C28" s="122"/>
      <c r="D28" s="122"/>
    </row>
    <row r="29" spans="2:4" s="116" customFormat="1" ht="19.5" customHeight="1">
      <c r="B29" s="122"/>
      <c r="C29" s="122"/>
      <c r="D29" s="122"/>
    </row>
    <row r="30" spans="2:4" s="116" customFormat="1" ht="19.5" customHeight="1">
      <c r="B30" s="122"/>
      <c r="C30" s="122"/>
      <c r="D30" s="122"/>
    </row>
    <row r="31" spans="2:4" s="116" customFormat="1" ht="19.5" customHeight="1">
      <c r="B31" s="122"/>
      <c r="C31" s="122"/>
      <c r="D31" s="122"/>
    </row>
    <row r="32" spans="2:4" s="116" customFormat="1" ht="19.5" customHeight="1">
      <c r="B32" s="122"/>
      <c r="C32" s="122"/>
      <c r="D32" s="122"/>
    </row>
    <row r="33" spans="2:4" s="116" customFormat="1" ht="19.5" customHeight="1">
      <c r="B33" s="122"/>
      <c r="C33" s="122"/>
      <c r="D33" s="122"/>
    </row>
    <row r="34" spans="2:4" s="116" customFormat="1" ht="19.5" customHeight="1">
      <c r="B34" s="122"/>
      <c r="C34" s="122"/>
      <c r="D34" s="122"/>
    </row>
    <row r="35" spans="1:4" s="119" customFormat="1" ht="19.5" customHeight="1">
      <c r="A35" s="116"/>
      <c r="B35" s="140"/>
      <c r="C35" s="140"/>
      <c r="D35" s="140"/>
    </row>
    <row r="36" spans="1:4" s="119" customFormat="1" ht="19.5" customHeight="1">
      <c r="A36" s="116"/>
      <c r="B36" s="140"/>
      <c r="C36" s="140"/>
      <c r="D36" s="140"/>
    </row>
    <row r="37" spans="1:4" s="119" customFormat="1" ht="19.5" customHeight="1">
      <c r="A37" s="116"/>
      <c r="B37" s="140"/>
      <c r="C37" s="140"/>
      <c r="D37" s="140"/>
    </row>
    <row r="38" spans="1:4" s="119" customFormat="1" ht="19.5" customHeight="1">
      <c r="A38" s="116"/>
      <c r="B38" s="140"/>
      <c r="C38" s="140"/>
      <c r="D38" s="140"/>
    </row>
    <row r="39" spans="1:4" s="119" customFormat="1" ht="19.5" customHeight="1">
      <c r="A39" s="116"/>
      <c r="B39" s="140"/>
      <c r="C39" s="140"/>
      <c r="D39" s="140"/>
    </row>
    <row r="40" spans="1:4" s="119" customFormat="1" ht="19.5" customHeight="1">
      <c r="A40" s="116"/>
      <c r="B40" s="140"/>
      <c r="C40" s="140"/>
      <c r="D40" s="140"/>
    </row>
    <row r="41" spans="1:4" s="119" customFormat="1" ht="19.5" customHeight="1">
      <c r="A41" s="116"/>
      <c r="B41" s="140"/>
      <c r="C41" s="140"/>
      <c r="D41" s="140"/>
    </row>
    <row r="42" spans="1:4" s="119" customFormat="1" ht="19.5" customHeight="1">
      <c r="A42" s="116"/>
      <c r="B42" s="140"/>
      <c r="C42" s="140"/>
      <c r="D42" s="140"/>
    </row>
    <row r="43" spans="1:4" s="119" customFormat="1" ht="19.5" customHeight="1">
      <c r="A43" s="116"/>
      <c r="B43" s="140"/>
      <c r="C43" s="140"/>
      <c r="D43" s="140"/>
    </row>
    <row r="44" spans="1:4" s="119" customFormat="1" ht="19.5" customHeight="1">
      <c r="A44" s="116"/>
      <c r="B44" s="140"/>
      <c r="C44" s="140"/>
      <c r="D44" s="140"/>
    </row>
    <row r="45" spans="1:4" s="119" customFormat="1" ht="19.5" customHeight="1">
      <c r="A45" s="116"/>
      <c r="B45" s="140"/>
      <c r="C45" s="140"/>
      <c r="D45" s="140"/>
    </row>
    <row r="46" spans="1:4" s="119" customFormat="1" ht="19.5" customHeight="1">
      <c r="A46" s="116"/>
      <c r="B46" s="140"/>
      <c r="C46" s="140"/>
      <c r="D46" s="140"/>
    </row>
    <row r="47" spans="1:4" s="119" customFormat="1" ht="19.5" customHeight="1">
      <c r="A47" s="116"/>
      <c r="B47" s="140"/>
      <c r="C47" s="140"/>
      <c r="D47" s="140"/>
    </row>
    <row r="48" spans="1:4" s="119" customFormat="1" ht="19.5" customHeight="1">
      <c r="A48" s="116"/>
      <c r="B48" s="140"/>
      <c r="C48" s="140"/>
      <c r="D48" s="140"/>
    </row>
    <row r="49" spans="1:4" s="119" customFormat="1" ht="19.5" customHeight="1">
      <c r="A49" s="116"/>
      <c r="B49" s="140"/>
      <c r="C49" s="140"/>
      <c r="D49" s="140"/>
    </row>
    <row r="50" spans="1:4" s="119" customFormat="1" ht="19.5" customHeight="1">
      <c r="A50" s="116"/>
      <c r="B50" s="140"/>
      <c r="C50" s="140"/>
      <c r="D50" s="140"/>
    </row>
    <row r="51" spans="1:4" s="119" customFormat="1" ht="19.5" customHeight="1">
      <c r="A51" s="116"/>
      <c r="B51" s="140"/>
      <c r="C51" s="140"/>
      <c r="D51" s="140"/>
    </row>
    <row r="52" spans="1:4" s="119" customFormat="1" ht="19.5" customHeight="1">
      <c r="A52" s="116"/>
      <c r="B52" s="140"/>
      <c r="C52" s="140"/>
      <c r="D52" s="140"/>
    </row>
    <row r="53" spans="1:4" s="119" customFormat="1" ht="19.5" customHeight="1">
      <c r="A53" s="116"/>
      <c r="B53" s="140"/>
      <c r="C53" s="140"/>
      <c r="D53" s="140"/>
    </row>
    <row r="54" spans="1:4" s="119" customFormat="1" ht="19.5" customHeight="1">
      <c r="A54" s="116"/>
      <c r="B54" s="140"/>
      <c r="C54" s="140"/>
      <c r="D54" s="140"/>
    </row>
    <row r="55" spans="1:4" s="119" customFormat="1" ht="19.5" customHeight="1">
      <c r="A55" s="116"/>
      <c r="B55" s="140"/>
      <c r="C55" s="140"/>
      <c r="D55" s="140"/>
    </row>
    <row r="56" spans="1:4" s="119" customFormat="1" ht="19.5" customHeight="1">
      <c r="A56" s="116"/>
      <c r="B56" s="140"/>
      <c r="C56" s="140"/>
      <c r="D56" s="140"/>
    </row>
    <row r="57" spans="1:4" s="119" customFormat="1" ht="19.5" customHeight="1">
      <c r="A57" s="116"/>
      <c r="B57" s="140"/>
      <c r="C57" s="140"/>
      <c r="D57" s="140"/>
    </row>
    <row r="58" spans="1:4" s="119" customFormat="1" ht="19.5" customHeight="1">
      <c r="A58" s="116"/>
      <c r="B58" s="140"/>
      <c r="C58" s="140"/>
      <c r="D58" s="140"/>
    </row>
    <row r="59" spans="1:4" s="119" customFormat="1" ht="19.5" customHeight="1">
      <c r="A59" s="116"/>
      <c r="B59" s="140"/>
      <c r="C59" s="140"/>
      <c r="D59" s="140"/>
    </row>
    <row r="60" spans="1:4" s="119" customFormat="1" ht="19.5" customHeight="1">
      <c r="A60" s="116"/>
      <c r="B60" s="140"/>
      <c r="C60" s="140"/>
      <c r="D60" s="140"/>
    </row>
    <row r="61" spans="1:4" s="119" customFormat="1" ht="19.5" customHeight="1">
      <c r="A61" s="116"/>
      <c r="B61" s="140"/>
      <c r="C61" s="140"/>
      <c r="D61" s="140"/>
    </row>
    <row r="62" spans="1:4" s="119" customFormat="1" ht="19.5" customHeight="1">
      <c r="A62" s="116"/>
      <c r="B62" s="140"/>
      <c r="C62" s="140"/>
      <c r="D62" s="140"/>
    </row>
    <row r="63" spans="1:4" s="119" customFormat="1" ht="19.5" customHeight="1">
      <c r="A63" s="116"/>
      <c r="B63" s="140"/>
      <c r="C63" s="140"/>
      <c r="D63" s="140"/>
    </row>
    <row r="64" spans="1:4" s="119" customFormat="1" ht="19.5" customHeight="1">
      <c r="A64" s="116"/>
      <c r="B64" s="140"/>
      <c r="C64" s="140"/>
      <c r="D64" s="140"/>
    </row>
    <row r="65" spans="1:4" s="119" customFormat="1" ht="19.5" customHeight="1">
      <c r="A65" s="116"/>
      <c r="B65" s="140"/>
      <c r="C65" s="140"/>
      <c r="D65" s="140"/>
    </row>
    <row r="66" spans="1:4" s="119" customFormat="1" ht="19.5" customHeight="1">
      <c r="A66" s="116"/>
      <c r="B66" s="140"/>
      <c r="C66" s="140"/>
      <c r="D66" s="140"/>
    </row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</sheetData>
  <sheetProtection/>
  <mergeCells count="6">
    <mergeCell ref="A1:F1"/>
    <mergeCell ref="E3:F3"/>
    <mergeCell ref="A3:A4"/>
    <mergeCell ref="B3:B4"/>
    <mergeCell ref="C3:C4"/>
    <mergeCell ref="D3:D4"/>
  </mergeCells>
  <printOptions horizontalCentered="1"/>
  <pageMargins left="0.8659722222222223" right="0.5902777777777778" top="0.5590277777777778" bottom="0.66875" header="0.15694444444444444" footer="0.3541666666666667"/>
  <pageSetup firstPageNumber="14" useFirstPageNumber="1" fitToHeight="2" horizontalDpi="600" verticalDpi="600" orientation="landscape" paperSize="9" scale="95"/>
  <headerFooter scaleWithDoc="0" alignWithMargins="0">
    <oddFooter xml:space="preserve">&amp;C第 &amp;P 页 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G67"/>
  <sheetViews>
    <sheetView zoomScale="115" zoomScaleNormal="115" zoomScaleSheetLayoutView="100" workbookViewId="0" topLeftCell="A1">
      <selection activeCell="L14" sqref="L14"/>
    </sheetView>
  </sheetViews>
  <sheetFormatPr defaultColWidth="9.00390625" defaultRowHeight="14.25"/>
  <cols>
    <col min="1" max="1" width="34.00390625" style="116" customWidth="1"/>
    <col min="2" max="2" width="12.875" style="98" customWidth="1"/>
    <col min="3" max="3" width="15.50390625" style="97" customWidth="1"/>
    <col min="4" max="4" width="15.00390625" style="97" customWidth="1"/>
    <col min="5" max="6" width="13.375" style="97" customWidth="1"/>
    <col min="7" max="7" width="15.875" style="97" customWidth="1"/>
    <col min="8" max="244" width="9.00390625" style="97" customWidth="1"/>
  </cols>
  <sheetData>
    <row r="1" spans="1:7" ht="27" customHeight="1">
      <c r="A1" s="120" t="s">
        <v>222</v>
      </c>
      <c r="B1" s="120"/>
      <c r="C1" s="120"/>
      <c r="D1" s="120"/>
      <c r="E1" s="120"/>
      <c r="F1" s="120"/>
      <c r="G1" s="120"/>
    </row>
    <row r="2" spans="1:7" s="116" customFormat="1" ht="19.5" customHeight="1">
      <c r="A2" s="121"/>
      <c r="B2" s="122"/>
      <c r="G2" s="123" t="s">
        <v>61</v>
      </c>
    </row>
    <row r="3" spans="1:7" s="117" customFormat="1" ht="19.5" customHeight="1">
      <c r="A3" s="124" t="s">
        <v>62</v>
      </c>
      <c r="B3" s="125" t="s">
        <v>107</v>
      </c>
      <c r="C3" s="126"/>
      <c r="D3" s="127"/>
      <c r="E3" s="125" t="s">
        <v>108</v>
      </c>
      <c r="F3" s="126"/>
      <c r="G3" s="127"/>
    </row>
    <row r="4" spans="1:7" s="117" customFormat="1" ht="19.5" customHeight="1">
      <c r="A4" s="128"/>
      <c r="B4" s="129" t="s">
        <v>204</v>
      </c>
      <c r="C4" s="125" t="s">
        <v>205</v>
      </c>
      <c r="D4" s="127"/>
      <c r="E4" s="129" t="s">
        <v>204</v>
      </c>
      <c r="F4" s="125" t="s">
        <v>205</v>
      </c>
      <c r="G4" s="127"/>
    </row>
    <row r="5" spans="1:7" s="117" customFormat="1" ht="16.5" customHeight="1">
      <c r="A5" s="130"/>
      <c r="B5" s="131"/>
      <c r="C5" s="132" t="s">
        <v>68</v>
      </c>
      <c r="D5" s="132" t="s">
        <v>69</v>
      </c>
      <c r="E5" s="131"/>
      <c r="F5" s="132" t="s">
        <v>68</v>
      </c>
      <c r="G5" s="133" t="s">
        <v>69</v>
      </c>
    </row>
    <row r="6" spans="1:7" s="118" customFormat="1" ht="17.25" customHeight="1">
      <c r="A6" s="134" t="s">
        <v>143</v>
      </c>
      <c r="B6" s="135">
        <v>86573</v>
      </c>
      <c r="C6" s="135">
        <v>6378</v>
      </c>
      <c r="D6" s="136">
        <v>7.953114283932913</v>
      </c>
      <c r="E6" s="135">
        <f>SUM(E7:E28)</f>
        <v>8787</v>
      </c>
      <c r="F6" s="135">
        <v>182</v>
      </c>
      <c r="G6" s="136">
        <v>2.12</v>
      </c>
    </row>
    <row r="7" spans="1:7" s="116" customFormat="1" ht="17.25" customHeight="1">
      <c r="A7" s="137" t="s">
        <v>119</v>
      </c>
      <c r="B7" s="138">
        <v>19508</v>
      </c>
      <c r="C7" s="139">
        <v>2620</v>
      </c>
      <c r="D7" s="136">
        <v>15.493790656416323</v>
      </c>
      <c r="E7" s="135">
        <v>1892</v>
      </c>
      <c r="F7" s="135">
        <v>226</v>
      </c>
      <c r="G7" s="136">
        <v>13.57</v>
      </c>
    </row>
    <row r="8" spans="1:7" s="116" customFormat="1" ht="17.25" customHeight="1">
      <c r="A8" s="137" t="s">
        <v>206</v>
      </c>
      <c r="B8" s="138">
        <v>368</v>
      </c>
      <c r="C8" s="139">
        <v>11</v>
      </c>
      <c r="D8" s="136">
        <v>3.081232492997199</v>
      </c>
      <c r="E8" s="135"/>
      <c r="F8" s="135"/>
      <c r="G8" s="136"/>
    </row>
    <row r="9" spans="1:7" s="116" customFormat="1" ht="17.25" customHeight="1">
      <c r="A9" s="137" t="s">
        <v>207</v>
      </c>
      <c r="B9" s="138">
        <v>19300</v>
      </c>
      <c r="C9" s="139">
        <v>674</v>
      </c>
      <c r="D9" s="136">
        <v>3.618597659186084</v>
      </c>
      <c r="E9" s="135">
        <v>4653</v>
      </c>
      <c r="F9" s="135">
        <v>-176</v>
      </c>
      <c r="G9" s="136">
        <v>-3.64</v>
      </c>
    </row>
    <row r="10" spans="1:7" s="116" customFormat="1" ht="17.25" customHeight="1">
      <c r="A10" s="137" t="s">
        <v>208</v>
      </c>
      <c r="B10" s="138">
        <v>960</v>
      </c>
      <c r="C10" s="139">
        <v>837</v>
      </c>
      <c r="D10" s="136">
        <v>680.4878048780488</v>
      </c>
      <c r="E10" s="135"/>
      <c r="F10" s="135"/>
      <c r="G10" s="136"/>
    </row>
    <row r="11" spans="1:7" s="116" customFormat="1" ht="17.25" customHeight="1">
      <c r="A11" s="137" t="s">
        <v>209</v>
      </c>
      <c r="B11" s="138">
        <v>687</v>
      </c>
      <c r="C11" s="139">
        <v>6</v>
      </c>
      <c r="D11" s="136">
        <v>0.881057268722467</v>
      </c>
      <c r="E11" s="135"/>
      <c r="F11" s="135"/>
      <c r="G11" s="136"/>
    </row>
    <row r="12" spans="1:7" s="116" customFormat="1" ht="17.25" customHeight="1">
      <c r="A12" s="137" t="s">
        <v>210</v>
      </c>
      <c r="B12" s="138">
        <v>21532</v>
      </c>
      <c r="C12" s="139">
        <v>2954</v>
      </c>
      <c r="D12" s="136">
        <v>15.900527505651846</v>
      </c>
      <c r="E12" s="135">
        <v>905</v>
      </c>
      <c r="F12" s="135">
        <v>59</v>
      </c>
      <c r="G12" s="136">
        <v>6.97</v>
      </c>
    </row>
    <row r="13" spans="1:7" s="116" customFormat="1" ht="17.25" customHeight="1">
      <c r="A13" s="137" t="s">
        <v>211</v>
      </c>
      <c r="B13" s="138">
        <v>4656</v>
      </c>
      <c r="C13" s="139">
        <v>-176</v>
      </c>
      <c r="D13" s="136">
        <v>-3.642384105960265</v>
      </c>
      <c r="E13" s="135">
        <v>248</v>
      </c>
      <c r="F13" s="135">
        <v>-20</v>
      </c>
      <c r="G13" s="136">
        <v>-7.46</v>
      </c>
    </row>
    <row r="14" spans="1:7" s="116" customFormat="1" ht="17.25" customHeight="1">
      <c r="A14" s="137" t="s">
        <v>212</v>
      </c>
      <c r="B14" s="138">
        <v>6</v>
      </c>
      <c r="C14" s="139"/>
      <c r="D14" s="136"/>
      <c r="E14" s="135"/>
      <c r="F14" s="135"/>
      <c r="G14" s="136"/>
    </row>
    <row r="15" spans="1:7" s="116" customFormat="1" ht="17.25" customHeight="1">
      <c r="A15" s="137" t="s">
        <v>213</v>
      </c>
      <c r="B15" s="138">
        <v>2024</v>
      </c>
      <c r="C15" s="139">
        <v>-935</v>
      </c>
      <c r="D15" s="136">
        <v>-31.59851301115242</v>
      </c>
      <c r="E15" s="135"/>
      <c r="F15" s="135"/>
      <c r="G15" s="136"/>
    </row>
    <row r="16" spans="1:7" s="116" customFormat="1" ht="17.25" customHeight="1">
      <c r="A16" s="137" t="s">
        <v>214</v>
      </c>
      <c r="B16" s="138">
        <v>2945</v>
      </c>
      <c r="C16" s="139">
        <v>228</v>
      </c>
      <c r="D16" s="136">
        <v>8.391608391608392</v>
      </c>
      <c r="E16" s="135">
        <v>460</v>
      </c>
      <c r="F16" s="135"/>
      <c r="G16" s="136"/>
    </row>
    <row r="17" spans="1:7" s="116" customFormat="1" ht="17.25" customHeight="1">
      <c r="A17" s="137" t="s">
        <v>215</v>
      </c>
      <c r="B17" s="138">
        <v>174</v>
      </c>
      <c r="C17" s="139">
        <v>24</v>
      </c>
      <c r="D17" s="136">
        <v>16</v>
      </c>
      <c r="E17" s="135"/>
      <c r="F17" s="135"/>
      <c r="G17" s="136"/>
    </row>
    <row r="18" spans="1:7" s="116" customFormat="1" ht="17.25" customHeight="1">
      <c r="A18" s="137" t="s">
        <v>216</v>
      </c>
      <c r="B18" s="138">
        <v>174</v>
      </c>
      <c r="C18" s="139">
        <v>14</v>
      </c>
      <c r="D18" s="136">
        <v>8.75</v>
      </c>
      <c r="E18" s="135"/>
      <c r="F18" s="135"/>
      <c r="G18" s="136"/>
    </row>
    <row r="19" spans="1:7" s="116" customFormat="1" ht="17.25" customHeight="1">
      <c r="A19" s="137" t="s">
        <v>217</v>
      </c>
      <c r="B19" s="138">
        <v>761</v>
      </c>
      <c r="C19" s="139">
        <v>163</v>
      </c>
      <c r="D19" s="136">
        <v>27.257525083612038</v>
      </c>
      <c r="E19" s="135"/>
      <c r="F19" s="135"/>
      <c r="G19" s="136"/>
    </row>
    <row r="20" spans="1:7" s="116" customFormat="1" ht="17.25" customHeight="1">
      <c r="A20" s="137" t="s">
        <v>132</v>
      </c>
      <c r="B20" s="138">
        <v>446</v>
      </c>
      <c r="C20" s="139">
        <v>153</v>
      </c>
      <c r="D20" s="136">
        <v>52.218430034129696</v>
      </c>
      <c r="E20" s="135"/>
      <c r="F20" s="135"/>
      <c r="G20" s="136"/>
    </row>
    <row r="21" spans="1:7" s="116" customFormat="1" ht="17.25" customHeight="1">
      <c r="A21" s="137" t="s">
        <v>133</v>
      </c>
      <c r="B21" s="138"/>
      <c r="C21" s="139"/>
      <c r="D21" s="136"/>
      <c r="E21" s="135"/>
      <c r="F21" s="135"/>
      <c r="G21" s="136"/>
    </row>
    <row r="22" spans="1:7" s="116" customFormat="1" ht="17.25" customHeight="1">
      <c r="A22" s="137" t="s">
        <v>134</v>
      </c>
      <c r="B22" s="138">
        <v>30</v>
      </c>
      <c r="C22" s="139"/>
      <c r="D22" s="136"/>
      <c r="E22" s="135"/>
      <c r="F22" s="135"/>
      <c r="G22" s="136"/>
    </row>
    <row r="23" spans="1:7" s="116" customFormat="1" ht="17.25" customHeight="1">
      <c r="A23" s="137" t="s">
        <v>135</v>
      </c>
      <c r="B23" s="138">
        <v>3200</v>
      </c>
      <c r="C23" s="139">
        <v>573</v>
      </c>
      <c r="D23" s="136">
        <v>21.81195279786829</v>
      </c>
      <c r="E23" s="135">
        <v>629</v>
      </c>
      <c r="F23" s="135">
        <v>93</v>
      </c>
      <c r="G23" s="136">
        <v>17.35</v>
      </c>
    </row>
    <row r="24" spans="1:7" s="116" customFormat="1" ht="17.25" customHeight="1">
      <c r="A24" s="137" t="s">
        <v>136</v>
      </c>
      <c r="B24" s="138">
        <v>0</v>
      </c>
      <c r="C24" s="139">
        <v>-50</v>
      </c>
      <c r="D24" s="136">
        <v>-100</v>
      </c>
      <c r="E24" s="135"/>
      <c r="F24" s="135"/>
      <c r="G24" s="136"/>
    </row>
    <row r="25" spans="1:7" s="116" customFormat="1" ht="17.25" customHeight="1">
      <c r="A25" s="137" t="s">
        <v>218</v>
      </c>
      <c r="B25" s="138">
        <v>1000</v>
      </c>
      <c r="C25" s="139"/>
      <c r="D25" s="136"/>
      <c r="E25" s="135"/>
      <c r="F25" s="135"/>
      <c r="G25" s="136"/>
    </row>
    <row r="26" spans="1:7" s="116" customFormat="1" ht="17.25" customHeight="1">
      <c r="A26" s="137" t="s">
        <v>219</v>
      </c>
      <c r="B26" s="138">
        <v>757</v>
      </c>
      <c r="C26" s="139">
        <v>19</v>
      </c>
      <c r="D26" s="136">
        <v>2.653631284916201</v>
      </c>
      <c r="E26" s="135"/>
      <c r="F26" s="135"/>
      <c r="G26" s="136"/>
    </row>
    <row r="27" spans="1:7" s="116" customFormat="1" ht="17.25" customHeight="1">
      <c r="A27" s="137" t="s">
        <v>220</v>
      </c>
      <c r="B27" s="138">
        <v>10</v>
      </c>
      <c r="C27" s="139">
        <v>-10</v>
      </c>
      <c r="D27" s="136">
        <v>-50</v>
      </c>
      <c r="E27" s="135"/>
      <c r="F27" s="135"/>
      <c r="G27" s="136"/>
    </row>
    <row r="28" spans="1:7" s="116" customFormat="1" ht="17.25" customHeight="1">
      <c r="A28" s="137" t="s">
        <v>221</v>
      </c>
      <c r="B28" s="138">
        <v>8035</v>
      </c>
      <c r="C28" s="139">
        <v>-727</v>
      </c>
      <c r="D28" s="136">
        <v>-8.297192421821501</v>
      </c>
      <c r="E28" s="135"/>
      <c r="F28" s="135"/>
      <c r="G28" s="136"/>
    </row>
    <row r="29" s="116" customFormat="1" ht="19.5" customHeight="1">
      <c r="B29" s="122"/>
    </row>
    <row r="30" s="116" customFormat="1" ht="19.5" customHeight="1">
      <c r="B30" s="122"/>
    </row>
    <row r="31" s="116" customFormat="1" ht="19.5" customHeight="1">
      <c r="B31" s="122"/>
    </row>
    <row r="32" s="116" customFormat="1" ht="19.5" customHeight="1">
      <c r="B32" s="122"/>
    </row>
    <row r="33" s="116" customFormat="1" ht="19.5" customHeight="1">
      <c r="B33" s="122"/>
    </row>
    <row r="34" s="116" customFormat="1" ht="19.5" customHeight="1">
      <c r="B34" s="122"/>
    </row>
    <row r="35" s="116" customFormat="1" ht="19.5" customHeight="1">
      <c r="B35" s="122"/>
    </row>
    <row r="36" spans="1:2" s="119" customFormat="1" ht="19.5" customHeight="1">
      <c r="A36" s="116"/>
      <c r="B36" s="140"/>
    </row>
    <row r="37" spans="1:2" s="119" customFormat="1" ht="19.5" customHeight="1">
      <c r="A37" s="116"/>
      <c r="B37" s="140"/>
    </row>
    <row r="38" spans="1:2" s="119" customFormat="1" ht="19.5" customHeight="1">
      <c r="A38" s="116"/>
      <c r="B38" s="140"/>
    </row>
    <row r="39" spans="1:2" s="119" customFormat="1" ht="19.5" customHeight="1">
      <c r="A39" s="116"/>
      <c r="B39" s="140"/>
    </row>
    <row r="40" spans="1:2" s="119" customFormat="1" ht="19.5" customHeight="1">
      <c r="A40" s="116"/>
      <c r="B40" s="140"/>
    </row>
    <row r="41" spans="1:2" s="119" customFormat="1" ht="19.5" customHeight="1">
      <c r="A41" s="116"/>
      <c r="B41" s="140"/>
    </row>
    <row r="42" spans="1:2" s="119" customFormat="1" ht="19.5" customHeight="1">
      <c r="A42" s="116"/>
      <c r="B42" s="140"/>
    </row>
    <row r="43" spans="1:2" s="119" customFormat="1" ht="19.5" customHeight="1">
      <c r="A43" s="116"/>
      <c r="B43" s="140"/>
    </row>
    <row r="44" spans="1:2" s="119" customFormat="1" ht="19.5" customHeight="1">
      <c r="A44" s="116"/>
      <c r="B44" s="140"/>
    </row>
    <row r="45" spans="1:2" s="119" customFormat="1" ht="19.5" customHeight="1">
      <c r="A45" s="116"/>
      <c r="B45" s="140"/>
    </row>
    <row r="46" spans="1:2" s="119" customFormat="1" ht="19.5" customHeight="1">
      <c r="A46" s="116"/>
      <c r="B46" s="140"/>
    </row>
    <row r="47" spans="1:2" s="119" customFormat="1" ht="19.5" customHeight="1">
      <c r="A47" s="116"/>
      <c r="B47" s="140"/>
    </row>
    <row r="48" spans="1:2" s="119" customFormat="1" ht="19.5" customHeight="1">
      <c r="A48" s="116"/>
      <c r="B48" s="140"/>
    </row>
    <row r="49" spans="1:2" s="119" customFormat="1" ht="19.5" customHeight="1">
      <c r="A49" s="116"/>
      <c r="B49" s="140"/>
    </row>
    <row r="50" spans="1:2" s="119" customFormat="1" ht="19.5" customHeight="1">
      <c r="A50" s="116"/>
      <c r="B50" s="140"/>
    </row>
    <row r="51" spans="1:2" s="119" customFormat="1" ht="19.5" customHeight="1">
      <c r="A51" s="116"/>
      <c r="B51" s="140"/>
    </row>
    <row r="52" spans="1:2" s="119" customFormat="1" ht="19.5" customHeight="1">
      <c r="A52" s="116"/>
      <c r="B52" s="140"/>
    </row>
    <row r="53" spans="1:2" s="119" customFormat="1" ht="19.5" customHeight="1">
      <c r="A53" s="116"/>
      <c r="B53" s="140"/>
    </row>
    <row r="54" spans="1:2" s="119" customFormat="1" ht="19.5" customHeight="1">
      <c r="A54" s="116"/>
      <c r="B54" s="140"/>
    </row>
    <row r="55" spans="1:2" s="119" customFormat="1" ht="19.5" customHeight="1">
      <c r="A55" s="116"/>
      <c r="B55" s="140"/>
    </row>
    <row r="56" spans="1:2" s="119" customFormat="1" ht="19.5" customHeight="1">
      <c r="A56" s="116"/>
      <c r="B56" s="140"/>
    </row>
    <row r="57" spans="1:2" s="119" customFormat="1" ht="19.5" customHeight="1">
      <c r="A57" s="116"/>
      <c r="B57" s="140"/>
    </row>
    <row r="58" spans="1:2" s="119" customFormat="1" ht="19.5" customHeight="1">
      <c r="A58" s="116"/>
      <c r="B58" s="140"/>
    </row>
    <row r="59" spans="1:2" s="119" customFormat="1" ht="19.5" customHeight="1">
      <c r="A59" s="116"/>
      <c r="B59" s="140"/>
    </row>
    <row r="60" spans="1:2" s="119" customFormat="1" ht="19.5" customHeight="1">
      <c r="A60" s="116"/>
      <c r="B60" s="140"/>
    </row>
    <row r="61" spans="1:2" s="119" customFormat="1" ht="19.5" customHeight="1">
      <c r="A61" s="116"/>
      <c r="B61" s="140"/>
    </row>
    <row r="62" spans="1:2" s="119" customFormat="1" ht="19.5" customHeight="1">
      <c r="A62" s="116"/>
      <c r="B62" s="140"/>
    </row>
    <row r="63" spans="1:2" s="119" customFormat="1" ht="19.5" customHeight="1">
      <c r="A63" s="116"/>
      <c r="B63" s="140"/>
    </row>
    <row r="64" spans="1:2" s="119" customFormat="1" ht="19.5" customHeight="1">
      <c r="A64" s="116"/>
      <c r="B64" s="140"/>
    </row>
    <row r="65" spans="1:2" s="119" customFormat="1" ht="19.5" customHeight="1">
      <c r="A65" s="116"/>
      <c r="B65" s="140"/>
    </row>
    <row r="66" spans="1:2" s="119" customFormat="1" ht="19.5" customHeight="1">
      <c r="A66" s="116"/>
      <c r="B66" s="140"/>
    </row>
    <row r="67" spans="1:2" s="119" customFormat="1" ht="19.5" customHeight="1">
      <c r="A67" s="116"/>
      <c r="B67" s="140"/>
    </row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</sheetData>
  <sheetProtection/>
  <mergeCells count="8">
    <mergeCell ref="A1:G1"/>
    <mergeCell ref="B3:D3"/>
    <mergeCell ref="E3:G3"/>
    <mergeCell ref="C4:D4"/>
    <mergeCell ref="F4:G4"/>
    <mergeCell ref="A3:A5"/>
    <mergeCell ref="B4:B5"/>
    <mergeCell ref="E4:E5"/>
  </mergeCells>
  <printOptions/>
  <pageMargins left="1.062992125984252" right="0.7480314960629921" top="0.5511811023622047" bottom="0.6692913385826772" header="0.5118110236220472" footer="0.3937007874015748"/>
  <pageSetup firstPageNumber="15" useFirstPageNumber="1" horizontalDpi="600" verticalDpi="600" orientation="landscape" paperSize="9" scale="95"/>
  <headerFooter>
    <oddFooter>&amp;C第 &amp;P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D34"/>
  <sheetViews>
    <sheetView showZeros="0" workbookViewId="0" topLeftCell="A1">
      <pane xSplit="1" ySplit="4" topLeftCell="B5" activePane="bottomRight" state="frozen"/>
      <selection pane="bottomRight" activeCell="C15" sqref="C15"/>
    </sheetView>
  </sheetViews>
  <sheetFormatPr defaultColWidth="9.00390625" defaultRowHeight="14.25"/>
  <cols>
    <col min="1" max="1" width="30.00390625" style="97" customWidth="1"/>
    <col min="2" max="2" width="24.375" style="98" customWidth="1"/>
    <col min="3" max="3" width="22.125" style="98" customWidth="1"/>
    <col min="4" max="4" width="24.625" style="99" customWidth="1"/>
    <col min="5" max="16384" width="9.00390625" style="97" customWidth="1"/>
  </cols>
  <sheetData>
    <row r="1" spans="1:4" ht="22.5">
      <c r="A1" s="100" t="s">
        <v>223</v>
      </c>
      <c r="B1" s="100"/>
      <c r="C1" s="100"/>
      <c r="D1" s="100"/>
    </row>
    <row r="2" ht="20.25" customHeight="1">
      <c r="D2" s="101" t="s">
        <v>61</v>
      </c>
    </row>
    <row r="3" spans="1:4" ht="20.25" customHeight="1">
      <c r="A3" s="102" t="s">
        <v>224</v>
      </c>
      <c r="B3" s="103" t="s">
        <v>225</v>
      </c>
      <c r="C3" s="104" t="s">
        <v>226</v>
      </c>
      <c r="D3" s="103" t="s">
        <v>227</v>
      </c>
    </row>
    <row r="4" spans="1:4" ht="20.25" customHeight="1">
      <c r="A4" s="102"/>
      <c r="B4" s="105"/>
      <c r="C4" s="106"/>
      <c r="D4" s="106"/>
    </row>
    <row r="5" spans="1:4" ht="20.25" customHeight="1">
      <c r="A5" s="107" t="s">
        <v>228</v>
      </c>
      <c r="B5" s="108">
        <v>61400</v>
      </c>
      <c r="C5" s="109">
        <v>67600</v>
      </c>
      <c r="D5" s="108">
        <v>67600</v>
      </c>
    </row>
    <row r="6" spans="1:4" ht="20.25" customHeight="1">
      <c r="A6" s="107" t="s">
        <v>229</v>
      </c>
      <c r="B6" s="108">
        <v>137290</v>
      </c>
      <c r="C6" s="109">
        <v>72704</v>
      </c>
      <c r="D6" s="108">
        <f>72704+10658</f>
        <v>83362</v>
      </c>
    </row>
    <row r="7" spans="1:4" ht="20.25" customHeight="1">
      <c r="A7" s="107" t="s">
        <v>230</v>
      </c>
      <c r="B7" s="108"/>
      <c r="C7" s="109"/>
      <c r="D7" s="110"/>
    </row>
    <row r="8" spans="1:4" ht="20.25" customHeight="1">
      <c r="A8" s="107" t="s">
        <v>231</v>
      </c>
      <c r="B8" s="108">
        <v>27830</v>
      </c>
      <c r="C8" s="111">
        <v>38797</v>
      </c>
      <c r="D8" s="108">
        <v>38797</v>
      </c>
    </row>
    <row r="9" spans="1:4" ht="20.25" customHeight="1">
      <c r="A9" s="107" t="s">
        <v>232</v>
      </c>
      <c r="B9" s="108">
        <v>12891</v>
      </c>
      <c r="C9" s="109">
        <v>9657</v>
      </c>
      <c r="D9" s="108">
        <v>9657</v>
      </c>
    </row>
    <row r="10" spans="1:4" ht="20.25" customHeight="1">
      <c r="A10" s="107" t="s">
        <v>233</v>
      </c>
      <c r="B10" s="108">
        <v>1588</v>
      </c>
      <c r="C10" s="109"/>
      <c r="D10" s="110"/>
    </row>
    <row r="11" spans="1:4" ht="20.25" customHeight="1">
      <c r="A11" s="107" t="s">
        <v>154</v>
      </c>
      <c r="B11" s="108">
        <v>2059</v>
      </c>
      <c r="C11" s="109"/>
      <c r="D11" s="110"/>
    </row>
    <row r="12" spans="1:4" ht="20.25" customHeight="1">
      <c r="A12" s="107" t="s">
        <v>234</v>
      </c>
      <c r="B12" s="112">
        <f>SUM(B5:B11)</f>
        <v>243058</v>
      </c>
      <c r="C12" s="113">
        <f>SUM(C5:C11)</f>
        <v>188758</v>
      </c>
      <c r="D12" s="113">
        <f>SUM(D5:D11)</f>
        <v>199416</v>
      </c>
    </row>
    <row r="13" spans="1:4" ht="20.25" customHeight="1">
      <c r="A13" s="107" t="s">
        <v>235</v>
      </c>
      <c r="B13" s="108">
        <v>150927</v>
      </c>
      <c r="C13" s="109">
        <v>95360</v>
      </c>
      <c r="D13" s="108">
        <v>144815</v>
      </c>
    </row>
    <row r="14" spans="1:4" ht="20.25" customHeight="1">
      <c r="A14" s="107" t="s">
        <v>173</v>
      </c>
      <c r="B14" s="108">
        <v>2151</v>
      </c>
      <c r="C14" s="109">
        <v>2131</v>
      </c>
      <c r="D14" s="108">
        <v>2131</v>
      </c>
    </row>
    <row r="15" spans="1:4" ht="20.25" customHeight="1">
      <c r="A15" s="107" t="s">
        <v>236</v>
      </c>
      <c r="B15" s="108">
        <v>49697</v>
      </c>
      <c r="C15" s="109">
        <v>52470</v>
      </c>
      <c r="D15" s="108">
        <v>52470</v>
      </c>
    </row>
    <row r="16" spans="1:4" ht="20.25" customHeight="1">
      <c r="A16" s="107" t="s">
        <v>237</v>
      </c>
      <c r="B16" s="108"/>
      <c r="C16" s="109"/>
      <c r="D16" s="110"/>
    </row>
    <row r="17" spans="1:4" ht="20.25" customHeight="1">
      <c r="A17" s="107" t="s">
        <v>238</v>
      </c>
      <c r="B17" s="108">
        <v>1486</v>
      </c>
      <c r="C17" s="109"/>
      <c r="D17" s="110"/>
    </row>
    <row r="18" spans="1:4" ht="20.25" customHeight="1">
      <c r="A18" s="107" t="s">
        <v>239</v>
      </c>
      <c r="B18" s="108">
        <v>38797</v>
      </c>
      <c r="C18" s="109"/>
      <c r="D18" s="110"/>
    </row>
    <row r="19" spans="1:4" ht="20.25" customHeight="1">
      <c r="A19" s="107" t="s">
        <v>240</v>
      </c>
      <c r="B19" s="110"/>
      <c r="C19" s="109">
        <v>38797</v>
      </c>
      <c r="D19" s="110"/>
    </row>
    <row r="20" spans="1:4" ht="20.25" customHeight="1">
      <c r="A20" s="107" t="s">
        <v>241</v>
      </c>
      <c r="B20" s="110"/>
      <c r="C20" s="109"/>
      <c r="D20" s="110"/>
    </row>
    <row r="21" spans="1:4" ht="20.25" customHeight="1">
      <c r="A21" s="107" t="s">
        <v>242</v>
      </c>
      <c r="B21" s="114">
        <f>SUM(B13:B20)</f>
        <v>243058</v>
      </c>
      <c r="C21" s="114">
        <f>SUM(C13:C20)</f>
        <v>188758</v>
      </c>
      <c r="D21" s="114">
        <f>SUM(D13:D20)</f>
        <v>199416</v>
      </c>
    </row>
    <row r="22" spans="1:4" s="96" customFormat="1" ht="27" customHeight="1">
      <c r="A22" s="115" t="s">
        <v>243</v>
      </c>
      <c r="B22" s="115"/>
      <c r="C22" s="115"/>
      <c r="D22" s="115"/>
    </row>
    <row r="24" ht="14.25">
      <c r="C24" s="99"/>
    </row>
    <row r="25" ht="14.25">
      <c r="C25" s="99"/>
    </row>
    <row r="28" ht="14.25">
      <c r="C28" s="99"/>
    </row>
    <row r="31" ht="14.25">
      <c r="C31" s="99"/>
    </row>
    <row r="32" ht="14.25">
      <c r="C32" s="99"/>
    </row>
    <row r="34" ht="14.25">
      <c r="C34" s="99"/>
    </row>
  </sheetData>
  <sheetProtection/>
  <mergeCells count="6">
    <mergeCell ref="A1:D1"/>
    <mergeCell ref="A22:D22"/>
    <mergeCell ref="A3:A4"/>
    <mergeCell ref="B3:B4"/>
    <mergeCell ref="C3:C4"/>
    <mergeCell ref="D3:D4"/>
  </mergeCells>
  <printOptions horizontalCentered="1"/>
  <pageMargins left="0.8899999999999999" right="0.5118110236220472" top="1.02" bottom="0.7479166666666667" header="0.15748031496062992" footer="0.5511811023622047"/>
  <pageSetup firstPageNumber="16" useFirstPageNumber="1" fitToHeight="2" horizontalDpi="600" verticalDpi="600" orientation="landscape" paperSize="9"/>
  <headerFooter scaleWithDoc="0" alignWithMargins="0">
    <oddFooter xml:space="preserve">&amp;C第 &amp;P 页 </oddFooter>
  </headerFooter>
  <ignoredErrors>
    <ignoredError sqref="D6" unlocked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F6"/>
  <sheetViews>
    <sheetView zoomScaleSheetLayoutView="100" workbookViewId="0" topLeftCell="A1">
      <selection activeCell="A1" sqref="A1:F1"/>
    </sheetView>
  </sheetViews>
  <sheetFormatPr defaultColWidth="9.00390625" defaultRowHeight="14.25"/>
  <cols>
    <col min="1" max="2" width="24.25390625" style="0" customWidth="1"/>
    <col min="3" max="4" width="17.75390625" style="0" customWidth="1"/>
    <col min="5" max="5" width="17.625" style="0" customWidth="1"/>
    <col min="6" max="6" width="20.625" style="0" customWidth="1"/>
  </cols>
  <sheetData>
    <row r="1" spans="1:6" ht="25.5">
      <c r="A1" s="17" t="s">
        <v>244</v>
      </c>
      <c r="B1" s="17"/>
      <c r="C1" s="17"/>
      <c r="D1" s="17"/>
      <c r="E1" s="17"/>
      <c r="F1" s="17"/>
    </row>
    <row r="2" spans="1:6" ht="21" customHeight="1">
      <c r="A2" s="89"/>
      <c r="B2" s="89"/>
      <c r="C2" s="89"/>
      <c r="D2" s="89"/>
      <c r="E2" s="89"/>
      <c r="F2" s="90" t="s">
        <v>61</v>
      </c>
    </row>
    <row r="3" spans="1:6" ht="14.25">
      <c r="A3" s="91" t="s">
        <v>245</v>
      </c>
      <c r="B3" s="92" t="s">
        <v>246</v>
      </c>
      <c r="C3" s="92" t="s">
        <v>247</v>
      </c>
      <c r="D3" s="92"/>
      <c r="E3" s="92"/>
      <c r="F3" s="92" t="s">
        <v>248</v>
      </c>
    </row>
    <row r="4" spans="1:6" ht="30" customHeight="1">
      <c r="A4" s="91"/>
      <c r="B4" s="92"/>
      <c r="C4" s="92" t="s">
        <v>249</v>
      </c>
      <c r="D4" s="92" t="s">
        <v>250</v>
      </c>
      <c r="E4" s="92" t="s">
        <v>251</v>
      </c>
      <c r="F4" s="92"/>
    </row>
    <row r="5" spans="1:6" ht="36" customHeight="1">
      <c r="A5" s="93">
        <v>431.15</v>
      </c>
      <c r="B5" s="94">
        <v>20</v>
      </c>
      <c r="C5" s="94">
        <v>387.15</v>
      </c>
      <c r="D5" s="94">
        <v>195.15</v>
      </c>
      <c r="E5" s="94">
        <v>192</v>
      </c>
      <c r="F5" s="94">
        <v>24</v>
      </c>
    </row>
    <row r="6" spans="1:6" ht="14.25">
      <c r="A6" s="95"/>
      <c r="B6" s="95"/>
      <c r="C6" s="95"/>
      <c r="D6" s="95"/>
      <c r="E6" s="95"/>
      <c r="F6" s="95"/>
    </row>
  </sheetData>
  <sheetProtection/>
  <mergeCells count="6">
    <mergeCell ref="A1:F1"/>
    <mergeCell ref="A2:E2"/>
    <mergeCell ref="C3:E3"/>
    <mergeCell ref="A3:A4"/>
    <mergeCell ref="B3:B4"/>
    <mergeCell ref="F3:F4"/>
  </mergeCells>
  <printOptions/>
  <pageMargins left="0.5118055555555555" right="0.5118055555555555" top="1" bottom="1" header="0.5" footer="0.5"/>
  <pageSetup firstPageNumber="17" useFirstPageNumber="1" horizontalDpi="600" verticalDpi="600" orientation="landscape" paperSize="9"/>
  <headerFooter>
    <oddFooter>&amp;C第 &amp;P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IU50"/>
  <sheetViews>
    <sheetView zoomScale="115" zoomScaleNormal="115" zoomScaleSheetLayoutView="100" workbookViewId="0" topLeftCell="A1">
      <selection activeCell="J13" sqref="J13"/>
    </sheetView>
  </sheetViews>
  <sheetFormatPr defaultColWidth="10.00390625" defaultRowHeight="14.25"/>
  <cols>
    <col min="1" max="1" width="12.125" style="59" customWidth="1"/>
    <col min="2" max="2" width="27.875" style="60" customWidth="1"/>
    <col min="3" max="3" width="17.25390625" style="59" customWidth="1"/>
    <col min="4" max="4" width="12.00390625" style="59" customWidth="1"/>
    <col min="5" max="5" width="26.375" style="59" customWidth="1"/>
    <col min="6" max="6" width="17.00390625" style="59" customWidth="1"/>
    <col min="7" max="247" width="10.00390625" style="59" customWidth="1"/>
    <col min="248" max="255" width="10.00390625" style="61" customWidth="1"/>
    <col min="256" max="256" width="10.00390625" style="33" customWidth="1"/>
  </cols>
  <sheetData>
    <row r="1" spans="1:255" s="33" customFormat="1" ht="24" customHeight="1">
      <c r="A1" s="62"/>
      <c r="B1" s="60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9"/>
      <c r="CF1" s="59"/>
      <c r="CG1" s="59"/>
      <c r="CH1" s="59"/>
      <c r="CI1" s="59"/>
      <c r="CJ1" s="59"/>
      <c r="CK1" s="59"/>
      <c r="CL1" s="59"/>
      <c r="CM1" s="59"/>
      <c r="CN1" s="59"/>
      <c r="CO1" s="59"/>
      <c r="CP1" s="59"/>
      <c r="CQ1" s="59"/>
      <c r="CR1" s="59"/>
      <c r="CS1" s="59"/>
      <c r="CT1" s="59"/>
      <c r="CU1" s="59"/>
      <c r="CV1" s="59"/>
      <c r="CW1" s="59"/>
      <c r="CX1" s="59"/>
      <c r="CY1" s="59"/>
      <c r="CZ1" s="59"/>
      <c r="DA1" s="59"/>
      <c r="DB1" s="59"/>
      <c r="DC1" s="59"/>
      <c r="DD1" s="59"/>
      <c r="DE1" s="59"/>
      <c r="DF1" s="59"/>
      <c r="DG1" s="59"/>
      <c r="DH1" s="59"/>
      <c r="DI1" s="59"/>
      <c r="DJ1" s="59"/>
      <c r="DK1" s="59"/>
      <c r="DL1" s="59"/>
      <c r="DM1" s="59"/>
      <c r="DN1" s="59"/>
      <c r="DO1" s="59"/>
      <c r="DP1" s="59"/>
      <c r="DQ1" s="59"/>
      <c r="DR1" s="59"/>
      <c r="DS1" s="59"/>
      <c r="DT1" s="59"/>
      <c r="DU1" s="59"/>
      <c r="DV1" s="59"/>
      <c r="DW1" s="59"/>
      <c r="DX1" s="59"/>
      <c r="DY1" s="59"/>
      <c r="DZ1" s="59"/>
      <c r="EA1" s="59"/>
      <c r="EB1" s="59"/>
      <c r="EC1" s="59"/>
      <c r="ED1" s="59"/>
      <c r="EE1" s="59"/>
      <c r="EF1" s="59"/>
      <c r="EG1" s="59"/>
      <c r="EH1" s="59"/>
      <c r="EI1" s="59"/>
      <c r="EJ1" s="59"/>
      <c r="EK1" s="59"/>
      <c r="EL1" s="59"/>
      <c r="EM1" s="59"/>
      <c r="EN1" s="59"/>
      <c r="EO1" s="59"/>
      <c r="EP1" s="59"/>
      <c r="EQ1" s="59"/>
      <c r="ER1" s="59"/>
      <c r="ES1" s="59"/>
      <c r="ET1" s="59"/>
      <c r="EU1" s="59"/>
      <c r="EV1" s="59"/>
      <c r="EW1" s="59"/>
      <c r="EX1" s="59"/>
      <c r="EY1" s="59"/>
      <c r="EZ1" s="59"/>
      <c r="FA1" s="59"/>
      <c r="FB1" s="59"/>
      <c r="FC1" s="59"/>
      <c r="FD1" s="59"/>
      <c r="FE1" s="59"/>
      <c r="FF1" s="59"/>
      <c r="FG1" s="59"/>
      <c r="FH1" s="59"/>
      <c r="FI1" s="59"/>
      <c r="FJ1" s="59"/>
      <c r="FK1" s="59"/>
      <c r="FL1" s="59"/>
      <c r="FM1" s="59"/>
      <c r="FN1" s="59"/>
      <c r="FO1" s="59"/>
      <c r="FP1" s="59"/>
      <c r="FQ1" s="59"/>
      <c r="FR1" s="59"/>
      <c r="FS1" s="59"/>
      <c r="FT1" s="59"/>
      <c r="FU1" s="59"/>
      <c r="FV1" s="59"/>
      <c r="FW1" s="59"/>
      <c r="FX1" s="59"/>
      <c r="FY1" s="59"/>
      <c r="FZ1" s="59"/>
      <c r="GA1" s="59"/>
      <c r="GB1" s="59"/>
      <c r="GC1" s="59"/>
      <c r="GD1" s="59"/>
      <c r="GE1" s="59"/>
      <c r="GF1" s="59"/>
      <c r="GG1" s="59"/>
      <c r="GH1" s="59"/>
      <c r="GI1" s="59"/>
      <c r="GJ1" s="59"/>
      <c r="GK1" s="59"/>
      <c r="GL1" s="59"/>
      <c r="GM1" s="59"/>
      <c r="GN1" s="59"/>
      <c r="GO1" s="59"/>
      <c r="GP1" s="59"/>
      <c r="GQ1" s="59"/>
      <c r="GR1" s="59"/>
      <c r="GS1" s="59"/>
      <c r="GT1" s="59"/>
      <c r="GU1" s="59"/>
      <c r="GV1" s="59"/>
      <c r="GW1" s="59"/>
      <c r="GX1" s="59"/>
      <c r="GY1" s="59"/>
      <c r="GZ1" s="59"/>
      <c r="HA1" s="59"/>
      <c r="HB1" s="59"/>
      <c r="HC1" s="59"/>
      <c r="HD1" s="59"/>
      <c r="HE1" s="59"/>
      <c r="HF1" s="59"/>
      <c r="HG1" s="59"/>
      <c r="HH1" s="59"/>
      <c r="HI1" s="59"/>
      <c r="HJ1" s="59"/>
      <c r="HK1" s="59"/>
      <c r="HL1" s="59"/>
      <c r="HM1" s="59"/>
      <c r="HN1" s="59"/>
      <c r="HO1" s="59"/>
      <c r="HP1" s="59"/>
      <c r="HQ1" s="59"/>
      <c r="HR1" s="59"/>
      <c r="HS1" s="59"/>
      <c r="HT1" s="59"/>
      <c r="HU1" s="59"/>
      <c r="HV1" s="59"/>
      <c r="HW1" s="59"/>
      <c r="HX1" s="59"/>
      <c r="HY1" s="59"/>
      <c r="HZ1" s="59"/>
      <c r="IA1" s="59"/>
      <c r="IB1" s="59"/>
      <c r="IC1" s="59"/>
      <c r="ID1" s="59"/>
      <c r="IE1" s="59"/>
      <c r="IF1" s="59"/>
      <c r="IG1" s="59"/>
      <c r="IH1" s="59"/>
      <c r="II1" s="59"/>
      <c r="IJ1" s="59"/>
      <c r="IK1" s="59"/>
      <c r="IL1" s="59"/>
      <c r="IM1" s="59"/>
      <c r="IN1" s="61"/>
      <c r="IO1" s="61"/>
      <c r="IP1" s="61"/>
      <c r="IQ1" s="61"/>
      <c r="IR1" s="61"/>
      <c r="IS1" s="61"/>
      <c r="IT1" s="61"/>
      <c r="IU1" s="61"/>
    </row>
    <row r="2" spans="1:255" s="57" customFormat="1" ht="24" customHeight="1">
      <c r="A2" s="63" t="s">
        <v>252</v>
      </c>
      <c r="B2" s="63"/>
      <c r="C2" s="63"/>
      <c r="D2" s="63"/>
      <c r="E2" s="63"/>
      <c r="F2" s="63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/>
      <c r="DB2" s="64"/>
      <c r="DC2" s="64"/>
      <c r="DD2" s="64"/>
      <c r="DE2" s="64"/>
      <c r="DF2" s="64"/>
      <c r="DG2" s="64"/>
      <c r="DH2" s="64"/>
      <c r="DI2" s="64"/>
      <c r="DJ2" s="64"/>
      <c r="DK2" s="64"/>
      <c r="DL2" s="64"/>
      <c r="DM2" s="64"/>
      <c r="DN2" s="64"/>
      <c r="DO2" s="64"/>
      <c r="DP2" s="64"/>
      <c r="DQ2" s="64"/>
      <c r="DR2" s="64"/>
      <c r="DS2" s="64"/>
      <c r="DT2" s="64"/>
      <c r="DU2" s="64"/>
      <c r="DV2" s="64"/>
      <c r="DW2" s="64"/>
      <c r="DX2" s="64"/>
      <c r="DY2" s="64"/>
      <c r="DZ2" s="64"/>
      <c r="EA2" s="64"/>
      <c r="EB2" s="64"/>
      <c r="EC2" s="64"/>
      <c r="ED2" s="64"/>
      <c r="EE2" s="64"/>
      <c r="EF2" s="64"/>
      <c r="EG2" s="64"/>
      <c r="EH2" s="64"/>
      <c r="EI2" s="64"/>
      <c r="EJ2" s="64"/>
      <c r="EK2" s="64"/>
      <c r="EL2" s="64"/>
      <c r="EM2" s="64"/>
      <c r="EN2" s="64"/>
      <c r="EO2" s="64"/>
      <c r="EP2" s="64"/>
      <c r="EQ2" s="64"/>
      <c r="ER2" s="64"/>
      <c r="ES2" s="64"/>
      <c r="ET2" s="64"/>
      <c r="EU2" s="64"/>
      <c r="EV2" s="64"/>
      <c r="EW2" s="64"/>
      <c r="EX2" s="64"/>
      <c r="EY2" s="64"/>
      <c r="EZ2" s="64"/>
      <c r="FA2" s="64"/>
      <c r="FB2" s="64"/>
      <c r="FC2" s="64"/>
      <c r="FD2" s="64"/>
      <c r="FE2" s="64"/>
      <c r="FF2" s="64"/>
      <c r="FG2" s="64"/>
      <c r="FH2" s="64"/>
      <c r="FI2" s="64"/>
      <c r="FJ2" s="64"/>
      <c r="FK2" s="64"/>
      <c r="FL2" s="64"/>
      <c r="FM2" s="64"/>
      <c r="FN2" s="64"/>
      <c r="FO2" s="64"/>
      <c r="FP2" s="64"/>
      <c r="FQ2" s="64"/>
      <c r="FR2" s="64"/>
      <c r="FS2" s="64"/>
      <c r="FT2" s="64"/>
      <c r="FU2" s="64"/>
      <c r="FV2" s="64"/>
      <c r="FW2" s="64"/>
      <c r="FX2" s="64"/>
      <c r="FY2" s="64"/>
      <c r="FZ2" s="64"/>
      <c r="GA2" s="64"/>
      <c r="GB2" s="64"/>
      <c r="GC2" s="64"/>
      <c r="GD2" s="64"/>
      <c r="GE2" s="64"/>
      <c r="GF2" s="64"/>
      <c r="GG2" s="64"/>
      <c r="GH2" s="64"/>
      <c r="GI2" s="64"/>
      <c r="GJ2" s="64"/>
      <c r="GK2" s="64"/>
      <c r="GL2" s="64"/>
      <c r="GM2" s="64"/>
      <c r="GN2" s="64"/>
      <c r="GO2" s="64"/>
      <c r="GP2" s="64"/>
      <c r="GQ2" s="64"/>
      <c r="GR2" s="64"/>
      <c r="GS2" s="64"/>
      <c r="GT2" s="64"/>
      <c r="GU2" s="64"/>
      <c r="GV2" s="64"/>
      <c r="GW2" s="64"/>
      <c r="GX2" s="64"/>
      <c r="GY2" s="64"/>
      <c r="GZ2" s="64"/>
      <c r="HA2" s="64"/>
      <c r="HB2" s="64"/>
      <c r="HC2" s="64"/>
      <c r="HD2" s="64"/>
      <c r="HE2" s="64"/>
      <c r="HF2" s="64"/>
      <c r="HG2" s="64"/>
      <c r="HH2" s="64"/>
      <c r="HI2" s="64"/>
      <c r="HJ2" s="64"/>
      <c r="HK2" s="64"/>
      <c r="HL2" s="64"/>
      <c r="HM2" s="64"/>
      <c r="HN2" s="64"/>
      <c r="HO2" s="64"/>
      <c r="HP2" s="64"/>
      <c r="HQ2" s="64"/>
      <c r="HR2" s="64"/>
      <c r="HS2" s="64"/>
      <c r="HT2" s="64"/>
      <c r="HU2" s="64"/>
      <c r="HV2" s="64"/>
      <c r="HW2" s="64"/>
      <c r="HX2" s="64"/>
      <c r="HY2" s="64"/>
      <c r="HZ2" s="64"/>
      <c r="IA2" s="64"/>
      <c r="IB2" s="64"/>
      <c r="IC2" s="64"/>
      <c r="ID2" s="64"/>
      <c r="IE2" s="64"/>
      <c r="IF2" s="64"/>
      <c r="IG2" s="64"/>
      <c r="IH2" s="64"/>
      <c r="II2" s="64"/>
      <c r="IJ2" s="64"/>
      <c r="IK2" s="64"/>
      <c r="IL2" s="64"/>
      <c r="IM2" s="64"/>
      <c r="IN2" s="64"/>
      <c r="IO2" s="64"/>
      <c r="IP2" s="64"/>
      <c r="IQ2" s="64"/>
      <c r="IR2" s="64"/>
      <c r="IS2" s="64"/>
      <c r="IT2" s="64"/>
      <c r="IU2" s="64"/>
    </row>
    <row r="3" spans="1:255" s="58" customFormat="1" ht="15" customHeight="1">
      <c r="A3" s="65"/>
      <c r="B3" s="66"/>
      <c r="D3" s="59"/>
      <c r="E3" s="59"/>
      <c r="F3" s="67" t="s">
        <v>61</v>
      </c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59"/>
      <c r="EJ3" s="59"/>
      <c r="EK3" s="59"/>
      <c r="EL3" s="59"/>
      <c r="EM3" s="59"/>
      <c r="EN3" s="59"/>
      <c r="EO3" s="59"/>
      <c r="EP3" s="59"/>
      <c r="EQ3" s="59"/>
      <c r="ER3" s="59"/>
      <c r="ES3" s="59"/>
      <c r="ET3" s="59"/>
      <c r="EU3" s="59"/>
      <c r="EV3" s="59"/>
      <c r="EW3" s="59"/>
      <c r="EX3" s="59"/>
      <c r="EY3" s="59"/>
      <c r="EZ3" s="59"/>
      <c r="FA3" s="59"/>
      <c r="FB3" s="59"/>
      <c r="FC3" s="59"/>
      <c r="FD3" s="59"/>
      <c r="FE3" s="59"/>
      <c r="FF3" s="59"/>
      <c r="FG3" s="59"/>
      <c r="FH3" s="59"/>
      <c r="FI3" s="59"/>
      <c r="FJ3" s="59"/>
      <c r="FK3" s="59"/>
      <c r="FL3" s="59"/>
      <c r="FM3" s="59"/>
      <c r="FN3" s="59"/>
      <c r="FO3" s="59"/>
      <c r="FP3" s="59"/>
      <c r="FQ3" s="59"/>
      <c r="FR3" s="59"/>
      <c r="FS3" s="59"/>
      <c r="FT3" s="59"/>
      <c r="FU3" s="59"/>
      <c r="FV3" s="59"/>
      <c r="FW3" s="59"/>
      <c r="FX3" s="59"/>
      <c r="FY3" s="59"/>
      <c r="FZ3" s="59"/>
      <c r="GA3" s="59"/>
      <c r="GB3" s="59"/>
      <c r="GC3" s="59"/>
      <c r="GD3" s="59"/>
      <c r="GE3" s="59"/>
      <c r="GF3" s="59"/>
      <c r="GG3" s="59"/>
      <c r="GH3" s="59"/>
      <c r="GI3" s="59"/>
      <c r="GJ3" s="59"/>
      <c r="GK3" s="59"/>
      <c r="GL3" s="59"/>
      <c r="GM3" s="59"/>
      <c r="GN3" s="59"/>
      <c r="GO3" s="59"/>
      <c r="GP3" s="59"/>
      <c r="GQ3" s="59"/>
      <c r="GR3" s="59"/>
      <c r="GS3" s="59"/>
      <c r="GT3" s="59"/>
      <c r="GU3" s="59"/>
      <c r="GV3" s="59"/>
      <c r="GW3" s="59"/>
      <c r="GX3" s="59"/>
      <c r="GY3" s="59"/>
      <c r="GZ3" s="59"/>
      <c r="HA3" s="59"/>
      <c r="HB3" s="59"/>
      <c r="HC3" s="59"/>
      <c r="HD3" s="59"/>
      <c r="HE3" s="59"/>
      <c r="HF3" s="59"/>
      <c r="HG3" s="59"/>
      <c r="HH3" s="59"/>
      <c r="HI3" s="59"/>
      <c r="HJ3" s="59"/>
      <c r="HK3" s="59"/>
      <c r="HL3" s="59"/>
      <c r="HM3" s="59"/>
      <c r="HN3" s="59"/>
      <c r="HO3" s="59"/>
      <c r="HP3" s="59"/>
      <c r="HQ3" s="59"/>
      <c r="HR3" s="59"/>
      <c r="HS3" s="59"/>
      <c r="HT3" s="59"/>
      <c r="HU3" s="59"/>
      <c r="HV3" s="59"/>
      <c r="HW3" s="59"/>
      <c r="HX3" s="59"/>
      <c r="HY3" s="59"/>
      <c r="HZ3" s="59"/>
      <c r="IA3" s="59"/>
      <c r="IB3" s="59"/>
      <c r="IC3" s="59"/>
      <c r="ID3" s="59"/>
      <c r="IE3" s="59"/>
      <c r="IF3" s="59"/>
      <c r="IG3" s="59"/>
      <c r="IH3" s="59"/>
      <c r="II3" s="59"/>
      <c r="IJ3" s="59"/>
      <c r="IK3" s="59"/>
      <c r="IL3" s="59"/>
      <c r="IM3" s="59"/>
      <c r="IN3" s="59"/>
      <c r="IO3" s="59"/>
      <c r="IP3" s="59"/>
      <c r="IQ3" s="59"/>
      <c r="IR3" s="59"/>
      <c r="IS3" s="59"/>
      <c r="IT3" s="59"/>
      <c r="IU3" s="59"/>
    </row>
    <row r="4" spans="1:255" s="58" customFormat="1" ht="14.25" customHeight="1">
      <c r="A4" s="68" t="s">
        <v>253</v>
      </c>
      <c r="B4" s="68" t="s">
        <v>254</v>
      </c>
      <c r="C4" s="69" t="s">
        <v>255</v>
      </c>
      <c r="D4" s="68" t="s">
        <v>253</v>
      </c>
      <c r="E4" s="68" t="s">
        <v>254</v>
      </c>
      <c r="F4" s="69" t="s">
        <v>255</v>
      </c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  <c r="EH4" s="59"/>
      <c r="EI4" s="59"/>
      <c r="EJ4" s="59"/>
      <c r="EK4" s="59"/>
      <c r="EL4" s="59"/>
      <c r="EM4" s="59"/>
      <c r="EN4" s="59"/>
      <c r="EO4" s="59"/>
      <c r="EP4" s="59"/>
      <c r="EQ4" s="59"/>
      <c r="ER4" s="59"/>
      <c r="ES4" s="59"/>
      <c r="ET4" s="59"/>
      <c r="EU4" s="59"/>
      <c r="EV4" s="59"/>
      <c r="EW4" s="59"/>
      <c r="EX4" s="59"/>
      <c r="EY4" s="59"/>
      <c r="EZ4" s="59"/>
      <c r="FA4" s="59"/>
      <c r="FB4" s="59"/>
      <c r="FC4" s="59"/>
      <c r="FD4" s="59"/>
      <c r="FE4" s="59"/>
      <c r="FF4" s="59"/>
      <c r="FG4" s="59"/>
      <c r="FH4" s="59"/>
      <c r="FI4" s="59"/>
      <c r="FJ4" s="59"/>
      <c r="FK4" s="59"/>
      <c r="FL4" s="59"/>
      <c r="FM4" s="59"/>
      <c r="FN4" s="59"/>
      <c r="FO4" s="59"/>
      <c r="FP4" s="59"/>
      <c r="FQ4" s="59"/>
      <c r="FR4" s="59"/>
      <c r="FS4" s="59"/>
      <c r="FT4" s="59"/>
      <c r="FU4" s="59"/>
      <c r="FV4" s="59"/>
      <c r="FW4" s="59"/>
      <c r="FX4" s="59"/>
      <c r="FY4" s="59"/>
      <c r="FZ4" s="59"/>
      <c r="GA4" s="59"/>
      <c r="GB4" s="59"/>
      <c r="GC4" s="59"/>
      <c r="GD4" s="59"/>
      <c r="GE4" s="59"/>
      <c r="GF4" s="59"/>
      <c r="GG4" s="59"/>
      <c r="GH4" s="59"/>
      <c r="GI4" s="59"/>
      <c r="GJ4" s="59"/>
      <c r="GK4" s="59"/>
      <c r="GL4" s="59"/>
      <c r="GM4" s="59"/>
      <c r="GN4" s="59"/>
      <c r="GO4" s="59"/>
      <c r="GP4" s="59"/>
      <c r="GQ4" s="59"/>
      <c r="GR4" s="59"/>
      <c r="GS4" s="59"/>
      <c r="GT4" s="59"/>
      <c r="GU4" s="59"/>
      <c r="GV4" s="59"/>
      <c r="GW4" s="59"/>
      <c r="GX4" s="59"/>
      <c r="GY4" s="59"/>
      <c r="GZ4" s="59"/>
      <c r="HA4" s="59"/>
      <c r="HB4" s="59"/>
      <c r="HC4" s="59"/>
      <c r="HD4" s="59"/>
      <c r="HE4" s="59"/>
      <c r="HF4" s="59"/>
      <c r="HG4" s="59"/>
      <c r="HH4" s="59"/>
      <c r="HI4" s="59"/>
      <c r="HJ4" s="59"/>
      <c r="HK4" s="59"/>
      <c r="HL4" s="59"/>
      <c r="HM4" s="59"/>
      <c r="HN4" s="59"/>
      <c r="HO4" s="59"/>
      <c r="HP4" s="59"/>
      <c r="HQ4" s="59"/>
      <c r="HR4" s="59"/>
      <c r="HS4" s="59"/>
      <c r="HT4" s="59"/>
      <c r="HU4" s="59"/>
      <c r="HV4" s="59"/>
      <c r="HW4" s="59"/>
      <c r="HX4" s="59"/>
      <c r="HY4" s="59"/>
      <c r="HZ4" s="59"/>
      <c r="IA4" s="59"/>
      <c r="IB4" s="59"/>
      <c r="IC4" s="59"/>
      <c r="ID4" s="59"/>
      <c r="IE4" s="59"/>
      <c r="IF4" s="59"/>
      <c r="IG4" s="59"/>
      <c r="IH4" s="59"/>
      <c r="II4" s="59"/>
      <c r="IJ4" s="59"/>
      <c r="IK4" s="59"/>
      <c r="IL4" s="59"/>
      <c r="IM4" s="59"/>
      <c r="IN4" s="59"/>
      <c r="IO4" s="59"/>
      <c r="IP4" s="59"/>
      <c r="IQ4" s="59"/>
      <c r="IR4" s="59"/>
      <c r="IS4" s="59"/>
      <c r="IT4" s="59"/>
      <c r="IU4" s="59"/>
    </row>
    <row r="5" spans="1:255" s="58" customFormat="1" ht="14.25" customHeight="1">
      <c r="A5" s="68"/>
      <c r="B5" s="68"/>
      <c r="C5" s="69"/>
      <c r="D5" s="68"/>
      <c r="E5" s="68"/>
      <c r="F5" s="6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A5" s="59"/>
      <c r="FB5" s="59"/>
      <c r="FC5" s="59"/>
      <c r="FD5" s="59"/>
      <c r="FE5" s="59"/>
      <c r="FF5" s="59"/>
      <c r="FG5" s="59"/>
      <c r="FH5" s="59"/>
      <c r="FI5" s="59"/>
      <c r="FJ5" s="59"/>
      <c r="FK5" s="59"/>
      <c r="FL5" s="59"/>
      <c r="FM5" s="59"/>
      <c r="FN5" s="59"/>
      <c r="FO5" s="59"/>
      <c r="FP5" s="59"/>
      <c r="FQ5" s="59"/>
      <c r="FR5" s="59"/>
      <c r="FS5" s="59"/>
      <c r="FT5" s="59"/>
      <c r="FU5" s="59"/>
      <c r="FV5" s="59"/>
      <c r="FW5" s="59"/>
      <c r="FX5" s="59"/>
      <c r="FY5" s="59"/>
      <c r="FZ5" s="59"/>
      <c r="GA5" s="59"/>
      <c r="GB5" s="59"/>
      <c r="GC5" s="59"/>
      <c r="GD5" s="59"/>
      <c r="GE5" s="59"/>
      <c r="GF5" s="59"/>
      <c r="GG5" s="59"/>
      <c r="GH5" s="59"/>
      <c r="GI5" s="59"/>
      <c r="GJ5" s="59"/>
      <c r="GK5" s="59"/>
      <c r="GL5" s="59"/>
      <c r="GM5" s="59"/>
      <c r="GN5" s="59"/>
      <c r="GO5" s="59"/>
      <c r="GP5" s="59"/>
      <c r="GQ5" s="59"/>
      <c r="GR5" s="59"/>
      <c r="GS5" s="59"/>
      <c r="GT5" s="59"/>
      <c r="GU5" s="59"/>
      <c r="GV5" s="59"/>
      <c r="GW5" s="59"/>
      <c r="GX5" s="59"/>
      <c r="GY5" s="59"/>
      <c r="GZ5" s="59"/>
      <c r="HA5" s="59"/>
      <c r="HB5" s="59"/>
      <c r="HC5" s="59"/>
      <c r="HD5" s="59"/>
      <c r="HE5" s="59"/>
      <c r="HF5" s="59"/>
      <c r="HG5" s="59"/>
      <c r="HH5" s="59"/>
      <c r="HI5" s="59"/>
      <c r="HJ5" s="59"/>
      <c r="HK5" s="59"/>
      <c r="HL5" s="59"/>
      <c r="HM5" s="59"/>
      <c r="HN5" s="59"/>
      <c r="HO5" s="59"/>
      <c r="HP5" s="59"/>
      <c r="HQ5" s="59"/>
      <c r="HR5" s="59"/>
      <c r="HS5" s="59"/>
      <c r="HT5" s="59"/>
      <c r="HU5" s="59"/>
      <c r="HV5" s="59"/>
      <c r="HW5" s="59"/>
      <c r="HX5" s="59"/>
      <c r="HY5" s="59"/>
      <c r="HZ5" s="59"/>
      <c r="IA5" s="59"/>
      <c r="IB5" s="59"/>
      <c r="IC5" s="59"/>
      <c r="ID5" s="59"/>
      <c r="IE5" s="59"/>
      <c r="IF5" s="59"/>
      <c r="IG5" s="59"/>
      <c r="IH5" s="59"/>
      <c r="II5" s="59"/>
      <c r="IJ5" s="59"/>
      <c r="IK5" s="59"/>
      <c r="IL5" s="59"/>
      <c r="IM5" s="59"/>
      <c r="IN5" s="59"/>
      <c r="IO5" s="59"/>
      <c r="IP5" s="59"/>
      <c r="IQ5" s="59"/>
      <c r="IR5" s="59"/>
      <c r="IS5" s="59"/>
      <c r="IT5" s="59"/>
      <c r="IU5" s="59"/>
    </row>
    <row r="6" spans="1:255" s="58" customFormat="1" ht="16.5" customHeight="1">
      <c r="A6" s="28"/>
      <c r="B6" s="28" t="s">
        <v>161</v>
      </c>
      <c r="C6" s="70">
        <f>C7+C12+C22+C26+F6+F9+F12+F14+F16+F20+F24+F26</f>
        <v>95360</v>
      </c>
      <c r="D6" s="71" t="s">
        <v>256</v>
      </c>
      <c r="E6" s="28" t="s">
        <v>257</v>
      </c>
      <c r="F6" s="70">
        <f>F7+F8</f>
        <v>41477</v>
      </c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  <c r="HJ6" s="59"/>
      <c r="HK6" s="59"/>
      <c r="HL6" s="59"/>
      <c r="HM6" s="59"/>
      <c r="HN6" s="59"/>
      <c r="HO6" s="59"/>
      <c r="HP6" s="59"/>
      <c r="HQ6" s="59"/>
      <c r="HR6" s="59"/>
      <c r="HS6" s="59"/>
      <c r="HT6" s="59"/>
      <c r="HU6" s="59"/>
      <c r="HV6" s="59"/>
      <c r="HW6" s="59"/>
      <c r="HX6" s="59"/>
      <c r="HY6" s="59"/>
      <c r="HZ6" s="59"/>
      <c r="IA6" s="59"/>
      <c r="IB6" s="59"/>
      <c r="IC6" s="59"/>
      <c r="ID6" s="59"/>
      <c r="IE6" s="59"/>
      <c r="IF6" s="59"/>
      <c r="IG6" s="59"/>
      <c r="IH6" s="59"/>
      <c r="II6" s="59"/>
      <c r="IJ6" s="59"/>
      <c r="IK6" s="59"/>
      <c r="IL6" s="59"/>
      <c r="IM6" s="59"/>
      <c r="IN6" s="59"/>
      <c r="IO6" s="59"/>
      <c r="IP6" s="59"/>
      <c r="IQ6" s="59"/>
      <c r="IR6" s="59"/>
      <c r="IS6" s="59"/>
      <c r="IT6" s="59"/>
      <c r="IU6" s="59"/>
    </row>
    <row r="7" spans="1:255" s="58" customFormat="1" ht="16.5" customHeight="1">
      <c r="A7" s="27" t="s">
        <v>258</v>
      </c>
      <c r="B7" s="28" t="s">
        <v>259</v>
      </c>
      <c r="C7" s="72">
        <f>C8+C9+C10+C11</f>
        <v>16750</v>
      </c>
      <c r="D7" s="27">
        <v>50501</v>
      </c>
      <c r="E7" s="27" t="s">
        <v>260</v>
      </c>
      <c r="F7" s="72">
        <v>33769</v>
      </c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59"/>
      <c r="DT7" s="59"/>
      <c r="DU7" s="59"/>
      <c r="DV7" s="59"/>
      <c r="DW7" s="59"/>
      <c r="DX7" s="59"/>
      <c r="DY7" s="59"/>
      <c r="DZ7" s="59"/>
      <c r="EA7" s="59"/>
      <c r="EB7" s="59"/>
      <c r="EC7" s="59"/>
      <c r="ED7" s="59"/>
      <c r="EE7" s="59"/>
      <c r="EF7" s="59"/>
      <c r="EG7" s="59"/>
      <c r="EH7" s="59"/>
      <c r="EI7" s="59"/>
      <c r="EJ7" s="59"/>
      <c r="EK7" s="59"/>
      <c r="EL7" s="59"/>
      <c r="EM7" s="59"/>
      <c r="EN7" s="59"/>
      <c r="EO7" s="59"/>
      <c r="EP7" s="59"/>
      <c r="EQ7" s="59"/>
      <c r="ER7" s="59"/>
      <c r="ES7" s="59"/>
      <c r="ET7" s="59"/>
      <c r="EU7" s="59"/>
      <c r="EV7" s="59"/>
      <c r="EW7" s="59"/>
      <c r="EX7" s="59"/>
      <c r="EY7" s="59"/>
      <c r="EZ7" s="59"/>
      <c r="FA7" s="59"/>
      <c r="FB7" s="59"/>
      <c r="FC7" s="59"/>
      <c r="FD7" s="59"/>
      <c r="FE7" s="59"/>
      <c r="FF7" s="59"/>
      <c r="FG7" s="59"/>
      <c r="FH7" s="59"/>
      <c r="FI7" s="59"/>
      <c r="FJ7" s="59"/>
      <c r="FK7" s="59"/>
      <c r="FL7" s="59"/>
      <c r="FM7" s="59"/>
      <c r="FN7" s="59"/>
      <c r="FO7" s="59"/>
      <c r="FP7" s="59"/>
      <c r="FQ7" s="59"/>
      <c r="FR7" s="59"/>
      <c r="FS7" s="59"/>
      <c r="FT7" s="59"/>
      <c r="FU7" s="59"/>
      <c r="FV7" s="59"/>
      <c r="FW7" s="59"/>
      <c r="FX7" s="59"/>
      <c r="FY7" s="59"/>
      <c r="FZ7" s="59"/>
      <c r="GA7" s="59"/>
      <c r="GB7" s="59"/>
      <c r="GC7" s="59"/>
      <c r="GD7" s="59"/>
      <c r="GE7" s="59"/>
      <c r="GF7" s="59"/>
      <c r="GG7" s="59"/>
      <c r="GH7" s="59"/>
      <c r="GI7" s="59"/>
      <c r="GJ7" s="59"/>
      <c r="GK7" s="59"/>
      <c r="GL7" s="59"/>
      <c r="GM7" s="59"/>
      <c r="GN7" s="59"/>
      <c r="GO7" s="59"/>
      <c r="GP7" s="59"/>
      <c r="GQ7" s="59"/>
      <c r="GR7" s="59"/>
      <c r="GS7" s="59"/>
      <c r="GT7" s="59"/>
      <c r="GU7" s="59"/>
      <c r="GV7" s="59"/>
      <c r="GW7" s="59"/>
      <c r="GX7" s="59"/>
      <c r="GY7" s="59"/>
      <c r="GZ7" s="59"/>
      <c r="HA7" s="59"/>
      <c r="HB7" s="59"/>
      <c r="HC7" s="59"/>
      <c r="HD7" s="59"/>
      <c r="HE7" s="59"/>
      <c r="HF7" s="59"/>
      <c r="HG7" s="59"/>
      <c r="HH7" s="59"/>
      <c r="HI7" s="59"/>
      <c r="HJ7" s="59"/>
      <c r="HK7" s="59"/>
      <c r="HL7" s="59"/>
      <c r="HM7" s="59"/>
      <c r="HN7" s="59"/>
      <c r="HO7" s="59"/>
      <c r="HP7" s="59"/>
      <c r="HQ7" s="59"/>
      <c r="HR7" s="59"/>
      <c r="HS7" s="59"/>
      <c r="HT7" s="59"/>
      <c r="HU7" s="59"/>
      <c r="HV7" s="59"/>
      <c r="HW7" s="59"/>
      <c r="HX7" s="59"/>
      <c r="HY7" s="59"/>
      <c r="HZ7" s="59"/>
      <c r="IA7" s="59"/>
      <c r="IB7" s="59"/>
      <c r="IC7" s="59"/>
      <c r="ID7" s="59"/>
      <c r="IE7" s="59"/>
      <c r="IF7" s="59"/>
      <c r="IG7" s="59"/>
      <c r="IH7" s="59"/>
      <c r="II7" s="59"/>
      <c r="IJ7" s="59"/>
      <c r="IK7" s="59"/>
      <c r="IL7" s="59"/>
      <c r="IM7" s="59"/>
      <c r="IN7" s="59"/>
      <c r="IO7" s="59"/>
      <c r="IP7" s="59"/>
      <c r="IQ7" s="59"/>
      <c r="IR7" s="59"/>
      <c r="IS7" s="59"/>
      <c r="IT7" s="59"/>
      <c r="IU7" s="59"/>
    </row>
    <row r="8" spans="1:255" s="58" customFormat="1" ht="16.5" customHeight="1">
      <c r="A8" s="27">
        <v>50101</v>
      </c>
      <c r="B8" s="27" t="s">
        <v>261</v>
      </c>
      <c r="C8" s="72">
        <v>6423</v>
      </c>
      <c r="D8" s="27">
        <v>50502</v>
      </c>
      <c r="E8" s="27" t="s">
        <v>262</v>
      </c>
      <c r="F8" s="72">
        <v>7708</v>
      </c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  <c r="EK8" s="59"/>
      <c r="EL8" s="59"/>
      <c r="EM8" s="59"/>
      <c r="EN8" s="59"/>
      <c r="EO8" s="59"/>
      <c r="EP8" s="59"/>
      <c r="EQ8" s="59"/>
      <c r="ER8" s="59"/>
      <c r="ES8" s="59"/>
      <c r="ET8" s="59"/>
      <c r="EU8" s="59"/>
      <c r="EV8" s="59"/>
      <c r="EW8" s="59"/>
      <c r="EX8" s="59"/>
      <c r="EY8" s="59"/>
      <c r="EZ8" s="59"/>
      <c r="FA8" s="59"/>
      <c r="FB8" s="59"/>
      <c r="FC8" s="59"/>
      <c r="FD8" s="59"/>
      <c r="FE8" s="59"/>
      <c r="FF8" s="59"/>
      <c r="FG8" s="59"/>
      <c r="FH8" s="59"/>
      <c r="FI8" s="59"/>
      <c r="FJ8" s="59"/>
      <c r="FK8" s="59"/>
      <c r="FL8" s="59"/>
      <c r="FM8" s="59"/>
      <c r="FN8" s="59"/>
      <c r="FO8" s="59"/>
      <c r="FP8" s="59"/>
      <c r="FQ8" s="59"/>
      <c r="FR8" s="59"/>
      <c r="FS8" s="59"/>
      <c r="FT8" s="59"/>
      <c r="FU8" s="59"/>
      <c r="FV8" s="59"/>
      <c r="FW8" s="59"/>
      <c r="FX8" s="59"/>
      <c r="FY8" s="59"/>
      <c r="FZ8" s="59"/>
      <c r="GA8" s="59"/>
      <c r="GB8" s="59"/>
      <c r="GC8" s="59"/>
      <c r="GD8" s="59"/>
      <c r="GE8" s="59"/>
      <c r="GF8" s="59"/>
      <c r="GG8" s="59"/>
      <c r="GH8" s="59"/>
      <c r="GI8" s="59"/>
      <c r="GJ8" s="59"/>
      <c r="GK8" s="59"/>
      <c r="GL8" s="59"/>
      <c r="GM8" s="59"/>
      <c r="GN8" s="59"/>
      <c r="GO8" s="59"/>
      <c r="GP8" s="59"/>
      <c r="GQ8" s="59"/>
      <c r="GR8" s="59"/>
      <c r="GS8" s="59"/>
      <c r="GT8" s="59"/>
      <c r="GU8" s="59"/>
      <c r="GV8" s="59"/>
      <c r="GW8" s="59"/>
      <c r="GX8" s="59"/>
      <c r="GY8" s="59"/>
      <c r="GZ8" s="59"/>
      <c r="HA8" s="59"/>
      <c r="HB8" s="59"/>
      <c r="HC8" s="59"/>
      <c r="HD8" s="59"/>
      <c r="HE8" s="59"/>
      <c r="HF8" s="59"/>
      <c r="HG8" s="59"/>
      <c r="HH8" s="59"/>
      <c r="HI8" s="59"/>
      <c r="HJ8" s="59"/>
      <c r="HK8" s="59"/>
      <c r="HL8" s="59"/>
      <c r="HM8" s="59"/>
      <c r="HN8" s="59"/>
      <c r="HO8" s="59"/>
      <c r="HP8" s="59"/>
      <c r="HQ8" s="59"/>
      <c r="HR8" s="59"/>
      <c r="HS8" s="59"/>
      <c r="HT8" s="59"/>
      <c r="HU8" s="59"/>
      <c r="HV8" s="59"/>
      <c r="HW8" s="59"/>
      <c r="HX8" s="59"/>
      <c r="HY8" s="59"/>
      <c r="HZ8" s="59"/>
      <c r="IA8" s="59"/>
      <c r="IB8" s="59"/>
      <c r="IC8" s="59"/>
      <c r="ID8" s="59"/>
      <c r="IE8" s="59"/>
      <c r="IF8" s="59"/>
      <c r="IG8" s="59"/>
      <c r="IH8" s="59"/>
      <c r="II8" s="59"/>
      <c r="IJ8" s="59"/>
      <c r="IK8" s="59"/>
      <c r="IL8" s="59"/>
      <c r="IM8" s="59"/>
      <c r="IN8" s="59"/>
      <c r="IO8" s="59"/>
      <c r="IP8" s="59"/>
      <c r="IQ8" s="59"/>
      <c r="IR8" s="59"/>
      <c r="IS8" s="59"/>
      <c r="IT8" s="59"/>
      <c r="IU8" s="59"/>
    </row>
    <row r="9" spans="1:255" s="58" customFormat="1" ht="16.5" customHeight="1">
      <c r="A9" s="27">
        <v>50102</v>
      </c>
      <c r="B9" s="27" t="s">
        <v>263</v>
      </c>
      <c r="C9" s="72">
        <v>1475</v>
      </c>
      <c r="D9" s="27" t="s">
        <v>264</v>
      </c>
      <c r="E9" s="73" t="s">
        <v>265</v>
      </c>
      <c r="F9" s="74">
        <f>F10+F11</f>
        <v>220</v>
      </c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59"/>
      <c r="EB9" s="59"/>
      <c r="EC9" s="59"/>
      <c r="ED9" s="59"/>
      <c r="EE9" s="59"/>
      <c r="EF9" s="59"/>
      <c r="EG9" s="59"/>
      <c r="EH9" s="59"/>
      <c r="EI9" s="59"/>
      <c r="EJ9" s="59"/>
      <c r="EK9" s="59"/>
      <c r="EL9" s="59"/>
      <c r="EM9" s="59"/>
      <c r="EN9" s="59"/>
      <c r="EO9" s="59"/>
      <c r="EP9" s="59"/>
      <c r="EQ9" s="59"/>
      <c r="ER9" s="59"/>
      <c r="ES9" s="59"/>
      <c r="ET9" s="59"/>
      <c r="EU9" s="59"/>
      <c r="EV9" s="59"/>
      <c r="EW9" s="59"/>
      <c r="EX9" s="59"/>
      <c r="EY9" s="59"/>
      <c r="EZ9" s="59"/>
      <c r="FA9" s="59"/>
      <c r="FB9" s="59"/>
      <c r="FC9" s="59"/>
      <c r="FD9" s="59"/>
      <c r="FE9" s="59"/>
      <c r="FF9" s="59"/>
      <c r="FG9" s="59"/>
      <c r="FH9" s="59"/>
      <c r="FI9" s="59"/>
      <c r="FJ9" s="59"/>
      <c r="FK9" s="59"/>
      <c r="FL9" s="59"/>
      <c r="FM9" s="59"/>
      <c r="FN9" s="59"/>
      <c r="FO9" s="59"/>
      <c r="FP9" s="59"/>
      <c r="FQ9" s="59"/>
      <c r="FR9" s="59"/>
      <c r="FS9" s="59"/>
      <c r="FT9" s="59"/>
      <c r="FU9" s="59"/>
      <c r="FV9" s="59"/>
      <c r="FW9" s="59"/>
      <c r="FX9" s="59"/>
      <c r="FY9" s="59"/>
      <c r="FZ9" s="59"/>
      <c r="GA9" s="59"/>
      <c r="GB9" s="59"/>
      <c r="GC9" s="59"/>
      <c r="GD9" s="59"/>
      <c r="GE9" s="59"/>
      <c r="GF9" s="59"/>
      <c r="GG9" s="59"/>
      <c r="GH9" s="59"/>
      <c r="GI9" s="59"/>
      <c r="GJ9" s="59"/>
      <c r="GK9" s="59"/>
      <c r="GL9" s="59"/>
      <c r="GM9" s="59"/>
      <c r="GN9" s="59"/>
      <c r="GO9" s="59"/>
      <c r="GP9" s="59"/>
      <c r="GQ9" s="59"/>
      <c r="GR9" s="59"/>
      <c r="GS9" s="59"/>
      <c r="GT9" s="59"/>
      <c r="GU9" s="59"/>
      <c r="GV9" s="59"/>
      <c r="GW9" s="59"/>
      <c r="GX9" s="59"/>
      <c r="GY9" s="59"/>
      <c r="GZ9" s="59"/>
      <c r="HA9" s="59"/>
      <c r="HB9" s="59"/>
      <c r="HC9" s="59"/>
      <c r="HD9" s="59"/>
      <c r="HE9" s="59"/>
      <c r="HF9" s="59"/>
      <c r="HG9" s="59"/>
      <c r="HH9" s="59"/>
      <c r="HI9" s="59"/>
      <c r="HJ9" s="59"/>
      <c r="HK9" s="59"/>
      <c r="HL9" s="59"/>
      <c r="HM9" s="59"/>
      <c r="HN9" s="59"/>
      <c r="HO9" s="59"/>
      <c r="HP9" s="59"/>
      <c r="HQ9" s="59"/>
      <c r="HR9" s="59"/>
      <c r="HS9" s="59"/>
      <c r="HT9" s="59"/>
      <c r="HU9" s="59"/>
      <c r="HV9" s="59"/>
      <c r="HW9" s="59"/>
      <c r="HX9" s="59"/>
      <c r="HY9" s="59"/>
      <c r="HZ9" s="59"/>
      <c r="IA9" s="59"/>
      <c r="IB9" s="59"/>
      <c r="IC9" s="59"/>
      <c r="ID9" s="59"/>
      <c r="IE9" s="59"/>
      <c r="IF9" s="59"/>
      <c r="IG9" s="59"/>
      <c r="IH9" s="59"/>
      <c r="II9" s="59"/>
      <c r="IJ9" s="59"/>
      <c r="IK9" s="59"/>
      <c r="IL9" s="59"/>
      <c r="IM9" s="59"/>
      <c r="IN9" s="59"/>
      <c r="IO9" s="59"/>
      <c r="IP9" s="59"/>
      <c r="IQ9" s="59"/>
      <c r="IR9" s="59"/>
      <c r="IS9" s="59"/>
      <c r="IT9" s="59"/>
      <c r="IU9" s="59"/>
    </row>
    <row r="10" spans="1:255" s="58" customFormat="1" ht="16.5" customHeight="1">
      <c r="A10" s="27">
        <v>50103</v>
      </c>
      <c r="B10" s="27" t="s">
        <v>266</v>
      </c>
      <c r="C10" s="72">
        <v>727</v>
      </c>
      <c r="D10" s="75">
        <v>50601</v>
      </c>
      <c r="E10" s="76" t="s">
        <v>267</v>
      </c>
      <c r="F10" s="72">
        <v>120</v>
      </c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59"/>
      <c r="DT10" s="59"/>
      <c r="DU10" s="59"/>
      <c r="DV10" s="59"/>
      <c r="DW10" s="59"/>
      <c r="DX10" s="59"/>
      <c r="DY10" s="59"/>
      <c r="DZ10" s="59"/>
      <c r="EA10" s="59"/>
      <c r="EB10" s="59"/>
      <c r="EC10" s="59"/>
      <c r="ED10" s="59"/>
      <c r="EE10" s="59"/>
      <c r="EF10" s="59"/>
      <c r="EG10" s="59"/>
      <c r="EH10" s="59"/>
      <c r="EI10" s="59"/>
      <c r="EJ10" s="59"/>
      <c r="EK10" s="59"/>
      <c r="EL10" s="59"/>
      <c r="EM10" s="59"/>
      <c r="EN10" s="59"/>
      <c r="EO10" s="59"/>
      <c r="EP10" s="59"/>
      <c r="EQ10" s="59"/>
      <c r="ER10" s="59"/>
      <c r="ES10" s="59"/>
      <c r="ET10" s="59"/>
      <c r="EU10" s="59"/>
      <c r="EV10" s="59"/>
      <c r="EW10" s="59"/>
      <c r="EX10" s="59"/>
      <c r="EY10" s="59"/>
      <c r="EZ10" s="59"/>
      <c r="FA10" s="59"/>
      <c r="FB10" s="59"/>
      <c r="FC10" s="59"/>
      <c r="FD10" s="59"/>
      <c r="FE10" s="59"/>
      <c r="FF10" s="59"/>
      <c r="FG10" s="59"/>
      <c r="FH10" s="59"/>
      <c r="FI10" s="59"/>
      <c r="FJ10" s="59"/>
      <c r="FK10" s="59"/>
      <c r="FL10" s="59"/>
      <c r="FM10" s="59"/>
      <c r="FN10" s="59"/>
      <c r="FO10" s="59"/>
      <c r="FP10" s="59"/>
      <c r="FQ10" s="59"/>
      <c r="FR10" s="59"/>
      <c r="FS10" s="59"/>
      <c r="FT10" s="59"/>
      <c r="FU10" s="59"/>
      <c r="FV10" s="59"/>
      <c r="FW10" s="59"/>
      <c r="FX10" s="59"/>
      <c r="FY10" s="59"/>
      <c r="FZ10" s="59"/>
      <c r="GA10" s="59"/>
      <c r="GB10" s="59"/>
      <c r="GC10" s="59"/>
      <c r="GD10" s="59"/>
      <c r="GE10" s="59"/>
      <c r="GF10" s="59"/>
      <c r="GG10" s="59"/>
      <c r="GH10" s="59"/>
      <c r="GI10" s="59"/>
      <c r="GJ10" s="59"/>
      <c r="GK10" s="59"/>
      <c r="GL10" s="59"/>
      <c r="GM10" s="59"/>
      <c r="GN10" s="59"/>
      <c r="GO10" s="59"/>
      <c r="GP10" s="59"/>
      <c r="GQ10" s="59"/>
      <c r="GR10" s="59"/>
      <c r="GS10" s="59"/>
      <c r="GT10" s="59"/>
      <c r="GU10" s="59"/>
      <c r="GV10" s="59"/>
      <c r="GW10" s="59"/>
      <c r="GX10" s="59"/>
      <c r="GY10" s="59"/>
      <c r="GZ10" s="59"/>
      <c r="HA10" s="59"/>
      <c r="HB10" s="59"/>
      <c r="HC10" s="59"/>
      <c r="HD10" s="59"/>
      <c r="HE10" s="59"/>
      <c r="HF10" s="59"/>
      <c r="HG10" s="59"/>
      <c r="HH10" s="59"/>
      <c r="HI10" s="59"/>
      <c r="HJ10" s="59"/>
      <c r="HK10" s="59"/>
      <c r="HL10" s="59"/>
      <c r="HM10" s="59"/>
      <c r="HN10" s="59"/>
      <c r="HO10" s="59"/>
      <c r="HP10" s="59"/>
      <c r="HQ10" s="59"/>
      <c r="HR10" s="59"/>
      <c r="HS10" s="59"/>
      <c r="HT10" s="59"/>
      <c r="HU10" s="59"/>
      <c r="HV10" s="59"/>
      <c r="HW10" s="59"/>
      <c r="HX10" s="59"/>
      <c r="HY10" s="59"/>
      <c r="HZ10" s="59"/>
      <c r="IA10" s="59"/>
      <c r="IB10" s="59"/>
      <c r="IC10" s="59"/>
      <c r="ID10" s="59"/>
      <c r="IE10" s="59"/>
      <c r="IF10" s="59"/>
      <c r="IG10" s="59"/>
      <c r="IH10" s="59"/>
      <c r="II10" s="59"/>
      <c r="IJ10" s="59"/>
      <c r="IK10" s="59"/>
      <c r="IL10" s="59"/>
      <c r="IM10" s="59"/>
      <c r="IN10" s="59"/>
      <c r="IO10" s="59"/>
      <c r="IP10" s="59"/>
      <c r="IQ10" s="59"/>
      <c r="IR10" s="59"/>
      <c r="IS10" s="59"/>
      <c r="IT10" s="59"/>
      <c r="IU10" s="59"/>
    </row>
    <row r="11" spans="1:255" s="58" customFormat="1" ht="16.5" customHeight="1">
      <c r="A11" s="75">
        <v>50199</v>
      </c>
      <c r="B11" s="77" t="s">
        <v>268</v>
      </c>
      <c r="C11" s="74">
        <v>8125</v>
      </c>
      <c r="D11" s="78">
        <v>50602</v>
      </c>
      <c r="E11" s="76" t="s">
        <v>269</v>
      </c>
      <c r="F11" s="72">
        <v>100</v>
      </c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  <c r="EL11" s="59"/>
      <c r="EM11" s="59"/>
      <c r="EN11" s="59"/>
      <c r="EO11" s="59"/>
      <c r="EP11" s="59"/>
      <c r="EQ11" s="59"/>
      <c r="ER11" s="59"/>
      <c r="ES11" s="59"/>
      <c r="ET11" s="59"/>
      <c r="EU11" s="59"/>
      <c r="EV11" s="59"/>
      <c r="EW11" s="59"/>
      <c r="EX11" s="59"/>
      <c r="EY11" s="59"/>
      <c r="EZ11" s="59"/>
      <c r="FA11" s="59"/>
      <c r="FB11" s="59"/>
      <c r="FC11" s="59"/>
      <c r="FD11" s="59"/>
      <c r="FE11" s="59"/>
      <c r="FF11" s="59"/>
      <c r="FG11" s="59"/>
      <c r="FH11" s="59"/>
      <c r="FI11" s="59"/>
      <c r="FJ11" s="59"/>
      <c r="FK11" s="59"/>
      <c r="FL11" s="59"/>
      <c r="FM11" s="59"/>
      <c r="FN11" s="59"/>
      <c r="FO11" s="59"/>
      <c r="FP11" s="59"/>
      <c r="FQ11" s="59"/>
      <c r="FR11" s="59"/>
      <c r="FS11" s="59"/>
      <c r="FT11" s="59"/>
      <c r="FU11" s="59"/>
      <c r="FV11" s="59"/>
      <c r="FW11" s="59"/>
      <c r="FX11" s="59"/>
      <c r="FY11" s="59"/>
      <c r="FZ11" s="59"/>
      <c r="GA11" s="59"/>
      <c r="GB11" s="59"/>
      <c r="GC11" s="59"/>
      <c r="GD11" s="59"/>
      <c r="GE11" s="59"/>
      <c r="GF11" s="59"/>
      <c r="GG11" s="59"/>
      <c r="GH11" s="59"/>
      <c r="GI11" s="59"/>
      <c r="GJ11" s="59"/>
      <c r="GK11" s="59"/>
      <c r="GL11" s="59"/>
      <c r="GM11" s="59"/>
      <c r="GN11" s="59"/>
      <c r="GO11" s="59"/>
      <c r="GP11" s="59"/>
      <c r="GQ11" s="59"/>
      <c r="GR11" s="59"/>
      <c r="GS11" s="59"/>
      <c r="GT11" s="59"/>
      <c r="GU11" s="59"/>
      <c r="GV11" s="59"/>
      <c r="GW11" s="59"/>
      <c r="GX11" s="59"/>
      <c r="GY11" s="59"/>
      <c r="GZ11" s="59"/>
      <c r="HA11" s="59"/>
      <c r="HB11" s="59"/>
      <c r="HC11" s="59"/>
      <c r="HD11" s="59"/>
      <c r="HE11" s="59"/>
      <c r="HF11" s="59"/>
      <c r="HG11" s="59"/>
      <c r="HH11" s="59"/>
      <c r="HI11" s="59"/>
      <c r="HJ11" s="59"/>
      <c r="HK11" s="59"/>
      <c r="HL11" s="59"/>
      <c r="HM11" s="59"/>
      <c r="HN11" s="59"/>
      <c r="HO11" s="59"/>
      <c r="HP11" s="59"/>
      <c r="HQ11" s="59"/>
      <c r="HR11" s="59"/>
      <c r="HS11" s="59"/>
      <c r="HT11" s="59"/>
      <c r="HU11" s="59"/>
      <c r="HV11" s="59"/>
      <c r="HW11" s="59"/>
      <c r="HX11" s="59"/>
      <c r="HY11" s="59"/>
      <c r="HZ11" s="59"/>
      <c r="IA11" s="59"/>
      <c r="IB11" s="59"/>
      <c r="IC11" s="59"/>
      <c r="ID11" s="59"/>
      <c r="IE11" s="59"/>
      <c r="IF11" s="59"/>
      <c r="IG11" s="59"/>
      <c r="IH11" s="59"/>
      <c r="II11" s="59"/>
      <c r="IJ11" s="59"/>
      <c r="IK11" s="59"/>
      <c r="IL11" s="59"/>
      <c r="IM11" s="59"/>
      <c r="IN11" s="59"/>
      <c r="IO11" s="59"/>
      <c r="IP11" s="59"/>
      <c r="IQ11" s="59"/>
      <c r="IR11" s="59"/>
      <c r="IS11" s="59"/>
      <c r="IT11" s="59"/>
      <c r="IU11" s="59"/>
    </row>
    <row r="12" spans="1:255" s="58" customFormat="1" ht="16.5" customHeight="1">
      <c r="A12" s="78" t="s">
        <v>270</v>
      </c>
      <c r="B12" s="79" t="s">
        <v>271</v>
      </c>
      <c r="C12" s="72">
        <f>C13+C14+C15+C16+C17+C18+C19+C20+C21</f>
        <v>13644</v>
      </c>
      <c r="D12" s="78" t="s">
        <v>272</v>
      </c>
      <c r="E12" s="79" t="s">
        <v>273</v>
      </c>
      <c r="F12" s="72">
        <f>F13</f>
        <v>75</v>
      </c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/>
      <c r="EE12" s="59"/>
      <c r="EF12" s="59"/>
      <c r="EG12" s="59"/>
      <c r="EH12" s="59"/>
      <c r="EI12" s="59"/>
      <c r="EJ12" s="59"/>
      <c r="EK12" s="59"/>
      <c r="EL12" s="59"/>
      <c r="EM12" s="59"/>
      <c r="EN12" s="59"/>
      <c r="EO12" s="59"/>
      <c r="EP12" s="59"/>
      <c r="EQ12" s="59"/>
      <c r="ER12" s="59"/>
      <c r="ES12" s="59"/>
      <c r="ET12" s="59"/>
      <c r="EU12" s="59"/>
      <c r="EV12" s="59"/>
      <c r="EW12" s="59"/>
      <c r="EX12" s="59"/>
      <c r="EY12" s="59"/>
      <c r="EZ12" s="59"/>
      <c r="FA12" s="59"/>
      <c r="FB12" s="59"/>
      <c r="FC12" s="59"/>
      <c r="FD12" s="59"/>
      <c r="FE12" s="59"/>
      <c r="FF12" s="59"/>
      <c r="FG12" s="59"/>
      <c r="FH12" s="59"/>
      <c r="FI12" s="59"/>
      <c r="FJ12" s="59"/>
      <c r="FK12" s="59"/>
      <c r="FL12" s="59"/>
      <c r="FM12" s="59"/>
      <c r="FN12" s="59"/>
      <c r="FO12" s="59"/>
      <c r="FP12" s="59"/>
      <c r="FQ12" s="59"/>
      <c r="FR12" s="59"/>
      <c r="FS12" s="59"/>
      <c r="FT12" s="59"/>
      <c r="FU12" s="59"/>
      <c r="FV12" s="59"/>
      <c r="FW12" s="59"/>
      <c r="FX12" s="59"/>
      <c r="FY12" s="59"/>
      <c r="FZ12" s="59"/>
      <c r="GA12" s="59"/>
      <c r="GB12" s="59"/>
      <c r="GC12" s="59"/>
      <c r="GD12" s="59"/>
      <c r="GE12" s="59"/>
      <c r="GF12" s="59"/>
      <c r="GG12" s="59"/>
      <c r="GH12" s="59"/>
      <c r="GI12" s="59"/>
      <c r="GJ12" s="59"/>
      <c r="GK12" s="59"/>
      <c r="GL12" s="59"/>
      <c r="GM12" s="59"/>
      <c r="GN12" s="59"/>
      <c r="GO12" s="59"/>
      <c r="GP12" s="59"/>
      <c r="GQ12" s="59"/>
      <c r="GR12" s="59"/>
      <c r="GS12" s="59"/>
      <c r="GT12" s="59"/>
      <c r="GU12" s="59"/>
      <c r="GV12" s="59"/>
      <c r="GW12" s="59"/>
      <c r="GX12" s="59"/>
      <c r="GY12" s="59"/>
      <c r="GZ12" s="59"/>
      <c r="HA12" s="59"/>
      <c r="HB12" s="59"/>
      <c r="HC12" s="59"/>
      <c r="HD12" s="59"/>
      <c r="HE12" s="59"/>
      <c r="HF12" s="59"/>
      <c r="HG12" s="59"/>
      <c r="HH12" s="59"/>
      <c r="HI12" s="59"/>
      <c r="HJ12" s="59"/>
      <c r="HK12" s="59"/>
      <c r="HL12" s="59"/>
      <c r="HM12" s="59"/>
      <c r="HN12" s="59"/>
      <c r="HO12" s="59"/>
      <c r="HP12" s="59"/>
      <c r="HQ12" s="59"/>
      <c r="HR12" s="59"/>
      <c r="HS12" s="59"/>
      <c r="HT12" s="59"/>
      <c r="HU12" s="59"/>
      <c r="HV12" s="59"/>
      <c r="HW12" s="59"/>
      <c r="HX12" s="59"/>
      <c r="HY12" s="59"/>
      <c r="HZ12" s="59"/>
      <c r="IA12" s="59"/>
      <c r="IB12" s="59"/>
      <c r="IC12" s="59"/>
      <c r="ID12" s="59"/>
      <c r="IE12" s="59"/>
      <c r="IF12" s="59"/>
      <c r="IG12" s="59"/>
      <c r="IH12" s="59"/>
      <c r="II12" s="59"/>
      <c r="IJ12" s="59"/>
      <c r="IK12" s="59"/>
      <c r="IL12" s="59"/>
      <c r="IM12" s="59"/>
      <c r="IN12" s="59"/>
      <c r="IO12" s="59"/>
      <c r="IP12" s="59"/>
      <c r="IQ12" s="59"/>
      <c r="IR12" s="59"/>
      <c r="IS12" s="59"/>
      <c r="IT12" s="59"/>
      <c r="IU12" s="59"/>
    </row>
    <row r="13" spans="1:255" s="58" customFormat="1" ht="16.5" customHeight="1">
      <c r="A13" s="78">
        <v>50201</v>
      </c>
      <c r="B13" s="76" t="s">
        <v>274</v>
      </c>
      <c r="C13" s="72">
        <v>3965</v>
      </c>
      <c r="D13" s="78">
        <v>50799</v>
      </c>
      <c r="E13" s="76" t="s">
        <v>275</v>
      </c>
      <c r="F13" s="72">
        <v>75</v>
      </c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  <c r="EC13" s="59"/>
      <c r="ED13" s="59"/>
      <c r="EE13" s="59"/>
      <c r="EF13" s="59"/>
      <c r="EG13" s="59"/>
      <c r="EH13" s="59"/>
      <c r="EI13" s="59"/>
      <c r="EJ13" s="59"/>
      <c r="EK13" s="59"/>
      <c r="EL13" s="59"/>
      <c r="EM13" s="59"/>
      <c r="EN13" s="59"/>
      <c r="EO13" s="59"/>
      <c r="EP13" s="59"/>
      <c r="EQ13" s="59"/>
      <c r="ER13" s="59"/>
      <c r="ES13" s="59"/>
      <c r="ET13" s="59"/>
      <c r="EU13" s="59"/>
      <c r="EV13" s="59"/>
      <c r="EW13" s="59"/>
      <c r="EX13" s="59"/>
      <c r="EY13" s="59"/>
      <c r="EZ13" s="59"/>
      <c r="FA13" s="59"/>
      <c r="FB13" s="59"/>
      <c r="FC13" s="59"/>
      <c r="FD13" s="59"/>
      <c r="FE13" s="59"/>
      <c r="FF13" s="59"/>
      <c r="FG13" s="59"/>
      <c r="FH13" s="59"/>
      <c r="FI13" s="59"/>
      <c r="FJ13" s="59"/>
      <c r="FK13" s="59"/>
      <c r="FL13" s="59"/>
      <c r="FM13" s="59"/>
      <c r="FN13" s="59"/>
      <c r="FO13" s="59"/>
      <c r="FP13" s="59"/>
      <c r="FQ13" s="59"/>
      <c r="FR13" s="59"/>
      <c r="FS13" s="59"/>
      <c r="FT13" s="59"/>
      <c r="FU13" s="59"/>
      <c r="FV13" s="59"/>
      <c r="FW13" s="59"/>
      <c r="FX13" s="59"/>
      <c r="FY13" s="59"/>
      <c r="FZ13" s="59"/>
      <c r="GA13" s="59"/>
      <c r="GB13" s="59"/>
      <c r="GC13" s="59"/>
      <c r="GD13" s="59"/>
      <c r="GE13" s="59"/>
      <c r="GF13" s="59"/>
      <c r="GG13" s="59"/>
      <c r="GH13" s="59"/>
      <c r="GI13" s="59"/>
      <c r="GJ13" s="59"/>
      <c r="GK13" s="59"/>
      <c r="GL13" s="59"/>
      <c r="GM13" s="59"/>
      <c r="GN13" s="59"/>
      <c r="GO13" s="59"/>
      <c r="GP13" s="59"/>
      <c r="GQ13" s="59"/>
      <c r="GR13" s="59"/>
      <c r="GS13" s="59"/>
      <c r="GT13" s="59"/>
      <c r="GU13" s="59"/>
      <c r="GV13" s="59"/>
      <c r="GW13" s="59"/>
      <c r="GX13" s="59"/>
      <c r="GY13" s="59"/>
      <c r="GZ13" s="59"/>
      <c r="HA13" s="59"/>
      <c r="HB13" s="59"/>
      <c r="HC13" s="59"/>
      <c r="HD13" s="59"/>
      <c r="HE13" s="59"/>
      <c r="HF13" s="59"/>
      <c r="HG13" s="59"/>
      <c r="HH13" s="59"/>
      <c r="HI13" s="59"/>
      <c r="HJ13" s="59"/>
      <c r="HK13" s="59"/>
      <c r="HL13" s="59"/>
      <c r="HM13" s="59"/>
      <c r="HN13" s="59"/>
      <c r="HO13" s="59"/>
      <c r="HP13" s="59"/>
      <c r="HQ13" s="59"/>
      <c r="HR13" s="59"/>
      <c r="HS13" s="59"/>
      <c r="HT13" s="59"/>
      <c r="HU13" s="59"/>
      <c r="HV13" s="59"/>
      <c r="HW13" s="59"/>
      <c r="HX13" s="59"/>
      <c r="HY13" s="59"/>
      <c r="HZ13" s="59"/>
      <c r="IA13" s="59"/>
      <c r="IB13" s="59"/>
      <c r="IC13" s="59"/>
      <c r="ID13" s="59"/>
      <c r="IE13" s="59"/>
      <c r="IF13" s="59"/>
      <c r="IG13" s="59"/>
      <c r="IH13" s="59"/>
      <c r="II13" s="59"/>
      <c r="IJ13" s="59"/>
      <c r="IK13" s="59"/>
      <c r="IL13" s="59"/>
      <c r="IM13" s="59"/>
      <c r="IN13" s="59"/>
      <c r="IO13" s="59"/>
      <c r="IP13" s="59"/>
      <c r="IQ13" s="59"/>
      <c r="IR13" s="59"/>
      <c r="IS13" s="59"/>
      <c r="IT13" s="59"/>
      <c r="IU13" s="59"/>
    </row>
    <row r="14" spans="1:255" s="58" customFormat="1" ht="16.5" customHeight="1">
      <c r="A14" s="78">
        <v>50202</v>
      </c>
      <c r="B14" s="76" t="s">
        <v>276</v>
      </c>
      <c r="C14" s="72">
        <v>89</v>
      </c>
      <c r="D14" s="78" t="s">
        <v>277</v>
      </c>
      <c r="E14" s="79" t="s">
        <v>278</v>
      </c>
      <c r="F14" s="72">
        <f>F15</f>
        <v>840</v>
      </c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59"/>
      <c r="DI14" s="59"/>
      <c r="DJ14" s="59"/>
      <c r="DK14" s="59"/>
      <c r="DL14" s="59"/>
      <c r="DM14" s="59"/>
      <c r="DN14" s="59"/>
      <c r="DO14" s="59"/>
      <c r="DP14" s="59"/>
      <c r="DQ14" s="59"/>
      <c r="DR14" s="59"/>
      <c r="DS14" s="59"/>
      <c r="DT14" s="59"/>
      <c r="DU14" s="59"/>
      <c r="DV14" s="59"/>
      <c r="DW14" s="59"/>
      <c r="DX14" s="59"/>
      <c r="DY14" s="59"/>
      <c r="DZ14" s="59"/>
      <c r="EA14" s="59"/>
      <c r="EB14" s="59"/>
      <c r="EC14" s="59"/>
      <c r="ED14" s="59"/>
      <c r="EE14" s="59"/>
      <c r="EF14" s="59"/>
      <c r="EG14" s="59"/>
      <c r="EH14" s="59"/>
      <c r="EI14" s="59"/>
      <c r="EJ14" s="59"/>
      <c r="EK14" s="59"/>
      <c r="EL14" s="59"/>
      <c r="EM14" s="59"/>
      <c r="EN14" s="59"/>
      <c r="EO14" s="59"/>
      <c r="EP14" s="59"/>
      <c r="EQ14" s="59"/>
      <c r="ER14" s="59"/>
      <c r="ES14" s="59"/>
      <c r="ET14" s="59"/>
      <c r="EU14" s="59"/>
      <c r="EV14" s="59"/>
      <c r="EW14" s="59"/>
      <c r="EX14" s="59"/>
      <c r="EY14" s="59"/>
      <c r="EZ14" s="59"/>
      <c r="FA14" s="59"/>
      <c r="FB14" s="59"/>
      <c r="FC14" s="59"/>
      <c r="FD14" s="59"/>
      <c r="FE14" s="59"/>
      <c r="FF14" s="59"/>
      <c r="FG14" s="59"/>
      <c r="FH14" s="59"/>
      <c r="FI14" s="59"/>
      <c r="FJ14" s="59"/>
      <c r="FK14" s="59"/>
      <c r="FL14" s="59"/>
      <c r="FM14" s="59"/>
      <c r="FN14" s="59"/>
      <c r="FO14" s="59"/>
      <c r="FP14" s="59"/>
      <c r="FQ14" s="59"/>
      <c r="FR14" s="59"/>
      <c r="FS14" s="59"/>
      <c r="FT14" s="59"/>
      <c r="FU14" s="59"/>
      <c r="FV14" s="59"/>
      <c r="FW14" s="59"/>
      <c r="FX14" s="59"/>
      <c r="FY14" s="59"/>
      <c r="FZ14" s="59"/>
      <c r="GA14" s="59"/>
      <c r="GB14" s="59"/>
      <c r="GC14" s="59"/>
      <c r="GD14" s="59"/>
      <c r="GE14" s="59"/>
      <c r="GF14" s="59"/>
      <c r="GG14" s="59"/>
      <c r="GH14" s="59"/>
      <c r="GI14" s="59"/>
      <c r="GJ14" s="59"/>
      <c r="GK14" s="59"/>
      <c r="GL14" s="59"/>
      <c r="GM14" s="59"/>
      <c r="GN14" s="59"/>
      <c r="GO14" s="59"/>
      <c r="GP14" s="59"/>
      <c r="GQ14" s="59"/>
      <c r="GR14" s="59"/>
      <c r="GS14" s="59"/>
      <c r="GT14" s="59"/>
      <c r="GU14" s="59"/>
      <c r="GV14" s="59"/>
      <c r="GW14" s="59"/>
      <c r="GX14" s="59"/>
      <c r="GY14" s="59"/>
      <c r="GZ14" s="59"/>
      <c r="HA14" s="59"/>
      <c r="HB14" s="59"/>
      <c r="HC14" s="59"/>
      <c r="HD14" s="59"/>
      <c r="HE14" s="59"/>
      <c r="HF14" s="59"/>
      <c r="HG14" s="59"/>
      <c r="HH14" s="59"/>
      <c r="HI14" s="59"/>
      <c r="HJ14" s="59"/>
      <c r="HK14" s="59"/>
      <c r="HL14" s="59"/>
      <c r="HM14" s="59"/>
      <c r="HN14" s="59"/>
      <c r="HO14" s="59"/>
      <c r="HP14" s="59"/>
      <c r="HQ14" s="59"/>
      <c r="HR14" s="59"/>
      <c r="HS14" s="59"/>
      <c r="HT14" s="59"/>
      <c r="HU14" s="59"/>
      <c r="HV14" s="59"/>
      <c r="HW14" s="59"/>
      <c r="HX14" s="59"/>
      <c r="HY14" s="59"/>
      <c r="HZ14" s="59"/>
      <c r="IA14" s="59"/>
      <c r="IB14" s="59"/>
      <c r="IC14" s="59"/>
      <c r="ID14" s="59"/>
      <c r="IE14" s="59"/>
      <c r="IF14" s="59"/>
      <c r="IG14" s="59"/>
      <c r="IH14" s="59"/>
      <c r="II14" s="59"/>
      <c r="IJ14" s="59"/>
      <c r="IK14" s="59"/>
      <c r="IL14" s="59"/>
      <c r="IM14" s="59"/>
      <c r="IN14" s="59"/>
      <c r="IO14" s="59"/>
      <c r="IP14" s="59"/>
      <c r="IQ14" s="59"/>
      <c r="IR14" s="59"/>
      <c r="IS14" s="59"/>
      <c r="IT14" s="59"/>
      <c r="IU14" s="59"/>
    </row>
    <row r="15" spans="1:255" s="58" customFormat="1" ht="16.5" customHeight="1">
      <c r="A15" s="78">
        <v>50203</v>
      </c>
      <c r="B15" s="76" t="s">
        <v>279</v>
      </c>
      <c r="C15" s="72">
        <v>77</v>
      </c>
      <c r="D15" s="78">
        <v>50899</v>
      </c>
      <c r="E15" s="76" t="s">
        <v>280</v>
      </c>
      <c r="F15" s="72">
        <v>840</v>
      </c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59"/>
      <c r="DT15" s="59"/>
      <c r="DU15" s="59"/>
      <c r="DV15" s="59"/>
      <c r="DW15" s="59"/>
      <c r="DX15" s="59"/>
      <c r="DY15" s="59"/>
      <c r="DZ15" s="59"/>
      <c r="EA15" s="59"/>
      <c r="EB15" s="59"/>
      <c r="EC15" s="59"/>
      <c r="ED15" s="59"/>
      <c r="EE15" s="59"/>
      <c r="EF15" s="59"/>
      <c r="EG15" s="59"/>
      <c r="EH15" s="59"/>
      <c r="EI15" s="59"/>
      <c r="EJ15" s="59"/>
      <c r="EK15" s="59"/>
      <c r="EL15" s="59"/>
      <c r="EM15" s="59"/>
      <c r="EN15" s="59"/>
      <c r="EO15" s="59"/>
      <c r="EP15" s="59"/>
      <c r="EQ15" s="59"/>
      <c r="ER15" s="59"/>
      <c r="ES15" s="59"/>
      <c r="ET15" s="59"/>
      <c r="EU15" s="59"/>
      <c r="EV15" s="59"/>
      <c r="EW15" s="59"/>
      <c r="EX15" s="59"/>
      <c r="EY15" s="59"/>
      <c r="EZ15" s="59"/>
      <c r="FA15" s="59"/>
      <c r="FB15" s="59"/>
      <c r="FC15" s="59"/>
      <c r="FD15" s="59"/>
      <c r="FE15" s="59"/>
      <c r="FF15" s="59"/>
      <c r="FG15" s="59"/>
      <c r="FH15" s="59"/>
      <c r="FI15" s="59"/>
      <c r="FJ15" s="59"/>
      <c r="FK15" s="59"/>
      <c r="FL15" s="59"/>
      <c r="FM15" s="59"/>
      <c r="FN15" s="59"/>
      <c r="FO15" s="59"/>
      <c r="FP15" s="59"/>
      <c r="FQ15" s="59"/>
      <c r="FR15" s="59"/>
      <c r="FS15" s="59"/>
      <c r="FT15" s="59"/>
      <c r="FU15" s="59"/>
      <c r="FV15" s="59"/>
      <c r="FW15" s="59"/>
      <c r="FX15" s="59"/>
      <c r="FY15" s="59"/>
      <c r="FZ15" s="59"/>
      <c r="GA15" s="59"/>
      <c r="GB15" s="59"/>
      <c r="GC15" s="59"/>
      <c r="GD15" s="59"/>
      <c r="GE15" s="59"/>
      <c r="GF15" s="59"/>
      <c r="GG15" s="59"/>
      <c r="GH15" s="59"/>
      <c r="GI15" s="59"/>
      <c r="GJ15" s="59"/>
      <c r="GK15" s="59"/>
      <c r="GL15" s="59"/>
      <c r="GM15" s="59"/>
      <c r="GN15" s="59"/>
      <c r="GO15" s="59"/>
      <c r="GP15" s="59"/>
      <c r="GQ15" s="59"/>
      <c r="GR15" s="59"/>
      <c r="GS15" s="59"/>
      <c r="GT15" s="59"/>
      <c r="GU15" s="59"/>
      <c r="GV15" s="59"/>
      <c r="GW15" s="59"/>
      <c r="GX15" s="59"/>
      <c r="GY15" s="59"/>
      <c r="GZ15" s="59"/>
      <c r="HA15" s="59"/>
      <c r="HB15" s="59"/>
      <c r="HC15" s="59"/>
      <c r="HD15" s="59"/>
      <c r="HE15" s="59"/>
      <c r="HF15" s="59"/>
      <c r="HG15" s="59"/>
      <c r="HH15" s="59"/>
      <c r="HI15" s="59"/>
      <c r="HJ15" s="59"/>
      <c r="HK15" s="59"/>
      <c r="HL15" s="59"/>
      <c r="HM15" s="59"/>
      <c r="HN15" s="59"/>
      <c r="HO15" s="59"/>
      <c r="HP15" s="59"/>
      <c r="HQ15" s="59"/>
      <c r="HR15" s="59"/>
      <c r="HS15" s="59"/>
      <c r="HT15" s="59"/>
      <c r="HU15" s="59"/>
      <c r="HV15" s="59"/>
      <c r="HW15" s="59"/>
      <c r="HX15" s="59"/>
      <c r="HY15" s="59"/>
      <c r="HZ15" s="59"/>
      <c r="IA15" s="59"/>
      <c r="IB15" s="59"/>
      <c r="IC15" s="59"/>
      <c r="ID15" s="59"/>
      <c r="IE15" s="59"/>
      <c r="IF15" s="59"/>
      <c r="IG15" s="59"/>
      <c r="IH15" s="59"/>
      <c r="II15" s="59"/>
      <c r="IJ15" s="59"/>
      <c r="IK15" s="59"/>
      <c r="IL15" s="59"/>
      <c r="IM15" s="59"/>
      <c r="IN15" s="59"/>
      <c r="IO15" s="59"/>
      <c r="IP15" s="59"/>
      <c r="IQ15" s="59"/>
      <c r="IR15" s="59"/>
      <c r="IS15" s="59"/>
      <c r="IT15" s="59"/>
      <c r="IU15" s="59"/>
    </row>
    <row r="16" spans="1:255" s="58" customFormat="1" ht="16.5" customHeight="1">
      <c r="A16" s="78">
        <v>50204</v>
      </c>
      <c r="B16" s="76" t="s">
        <v>281</v>
      </c>
      <c r="C16" s="72">
        <v>69</v>
      </c>
      <c r="D16" s="78" t="s">
        <v>282</v>
      </c>
      <c r="E16" s="79" t="s">
        <v>283</v>
      </c>
      <c r="F16" s="72">
        <f>F17+F18+F19</f>
        <v>19950</v>
      </c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59"/>
      <c r="DI16" s="59"/>
      <c r="DJ16" s="59"/>
      <c r="DK16" s="59"/>
      <c r="DL16" s="59"/>
      <c r="DM16" s="59"/>
      <c r="DN16" s="59"/>
      <c r="DO16" s="59"/>
      <c r="DP16" s="59"/>
      <c r="DQ16" s="59"/>
      <c r="DR16" s="59"/>
      <c r="DS16" s="59"/>
      <c r="DT16" s="59"/>
      <c r="DU16" s="59"/>
      <c r="DV16" s="59"/>
      <c r="DW16" s="59"/>
      <c r="DX16" s="59"/>
      <c r="DY16" s="59"/>
      <c r="DZ16" s="59"/>
      <c r="EA16" s="59"/>
      <c r="EB16" s="59"/>
      <c r="EC16" s="59"/>
      <c r="ED16" s="59"/>
      <c r="EE16" s="59"/>
      <c r="EF16" s="59"/>
      <c r="EG16" s="59"/>
      <c r="EH16" s="59"/>
      <c r="EI16" s="59"/>
      <c r="EJ16" s="59"/>
      <c r="EK16" s="59"/>
      <c r="EL16" s="59"/>
      <c r="EM16" s="59"/>
      <c r="EN16" s="59"/>
      <c r="EO16" s="59"/>
      <c r="EP16" s="59"/>
      <c r="EQ16" s="59"/>
      <c r="ER16" s="59"/>
      <c r="ES16" s="59"/>
      <c r="ET16" s="59"/>
      <c r="EU16" s="59"/>
      <c r="EV16" s="59"/>
      <c r="EW16" s="59"/>
      <c r="EX16" s="59"/>
      <c r="EY16" s="59"/>
      <c r="EZ16" s="59"/>
      <c r="FA16" s="59"/>
      <c r="FB16" s="59"/>
      <c r="FC16" s="59"/>
      <c r="FD16" s="59"/>
      <c r="FE16" s="59"/>
      <c r="FF16" s="59"/>
      <c r="FG16" s="59"/>
      <c r="FH16" s="59"/>
      <c r="FI16" s="59"/>
      <c r="FJ16" s="59"/>
      <c r="FK16" s="59"/>
      <c r="FL16" s="59"/>
      <c r="FM16" s="59"/>
      <c r="FN16" s="59"/>
      <c r="FO16" s="59"/>
      <c r="FP16" s="59"/>
      <c r="FQ16" s="59"/>
      <c r="FR16" s="59"/>
      <c r="FS16" s="59"/>
      <c r="FT16" s="59"/>
      <c r="FU16" s="59"/>
      <c r="FV16" s="59"/>
      <c r="FW16" s="59"/>
      <c r="FX16" s="59"/>
      <c r="FY16" s="59"/>
      <c r="FZ16" s="59"/>
      <c r="GA16" s="59"/>
      <c r="GB16" s="59"/>
      <c r="GC16" s="59"/>
      <c r="GD16" s="59"/>
      <c r="GE16" s="59"/>
      <c r="GF16" s="59"/>
      <c r="GG16" s="59"/>
      <c r="GH16" s="59"/>
      <c r="GI16" s="59"/>
      <c r="GJ16" s="59"/>
      <c r="GK16" s="59"/>
      <c r="GL16" s="59"/>
      <c r="GM16" s="59"/>
      <c r="GN16" s="59"/>
      <c r="GO16" s="59"/>
      <c r="GP16" s="59"/>
      <c r="GQ16" s="59"/>
      <c r="GR16" s="59"/>
      <c r="GS16" s="59"/>
      <c r="GT16" s="59"/>
      <c r="GU16" s="59"/>
      <c r="GV16" s="59"/>
      <c r="GW16" s="59"/>
      <c r="GX16" s="59"/>
      <c r="GY16" s="59"/>
      <c r="GZ16" s="59"/>
      <c r="HA16" s="59"/>
      <c r="HB16" s="59"/>
      <c r="HC16" s="59"/>
      <c r="HD16" s="59"/>
      <c r="HE16" s="59"/>
      <c r="HF16" s="59"/>
      <c r="HG16" s="59"/>
      <c r="HH16" s="59"/>
      <c r="HI16" s="59"/>
      <c r="HJ16" s="59"/>
      <c r="HK16" s="59"/>
      <c r="HL16" s="59"/>
      <c r="HM16" s="59"/>
      <c r="HN16" s="59"/>
      <c r="HO16" s="59"/>
      <c r="HP16" s="59"/>
      <c r="HQ16" s="59"/>
      <c r="HR16" s="59"/>
      <c r="HS16" s="59"/>
      <c r="HT16" s="59"/>
      <c r="HU16" s="59"/>
      <c r="HV16" s="59"/>
      <c r="HW16" s="59"/>
      <c r="HX16" s="59"/>
      <c r="HY16" s="59"/>
      <c r="HZ16" s="59"/>
      <c r="IA16" s="59"/>
      <c r="IB16" s="59"/>
      <c r="IC16" s="59"/>
      <c r="ID16" s="59"/>
      <c r="IE16" s="59"/>
      <c r="IF16" s="59"/>
      <c r="IG16" s="59"/>
      <c r="IH16" s="59"/>
      <c r="II16" s="59"/>
      <c r="IJ16" s="59"/>
      <c r="IK16" s="59"/>
      <c r="IL16" s="59"/>
      <c r="IM16" s="59"/>
      <c r="IN16" s="59"/>
      <c r="IO16" s="59"/>
      <c r="IP16" s="59"/>
      <c r="IQ16" s="59"/>
      <c r="IR16" s="59"/>
      <c r="IS16" s="59"/>
      <c r="IT16" s="59"/>
      <c r="IU16" s="59"/>
    </row>
    <row r="17" spans="1:255" s="58" customFormat="1" ht="16.5" customHeight="1">
      <c r="A17" s="78">
        <v>50205</v>
      </c>
      <c r="B17" s="76" t="s">
        <v>284</v>
      </c>
      <c r="C17" s="72">
        <v>1142</v>
      </c>
      <c r="D17" s="78">
        <v>50901</v>
      </c>
      <c r="E17" s="76" t="s">
        <v>285</v>
      </c>
      <c r="F17" s="72">
        <v>4427</v>
      </c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59"/>
      <c r="DW17" s="59"/>
      <c r="DX17" s="59"/>
      <c r="DY17" s="59"/>
      <c r="DZ17" s="59"/>
      <c r="EA17" s="59"/>
      <c r="EB17" s="59"/>
      <c r="EC17" s="59"/>
      <c r="ED17" s="59"/>
      <c r="EE17" s="59"/>
      <c r="EF17" s="59"/>
      <c r="EG17" s="59"/>
      <c r="EH17" s="59"/>
      <c r="EI17" s="59"/>
      <c r="EJ17" s="59"/>
      <c r="EK17" s="59"/>
      <c r="EL17" s="59"/>
      <c r="EM17" s="59"/>
      <c r="EN17" s="59"/>
      <c r="EO17" s="59"/>
      <c r="EP17" s="59"/>
      <c r="EQ17" s="59"/>
      <c r="ER17" s="59"/>
      <c r="ES17" s="59"/>
      <c r="ET17" s="59"/>
      <c r="EU17" s="59"/>
      <c r="EV17" s="59"/>
      <c r="EW17" s="59"/>
      <c r="EX17" s="59"/>
      <c r="EY17" s="59"/>
      <c r="EZ17" s="59"/>
      <c r="FA17" s="59"/>
      <c r="FB17" s="59"/>
      <c r="FC17" s="59"/>
      <c r="FD17" s="59"/>
      <c r="FE17" s="59"/>
      <c r="FF17" s="59"/>
      <c r="FG17" s="59"/>
      <c r="FH17" s="59"/>
      <c r="FI17" s="59"/>
      <c r="FJ17" s="59"/>
      <c r="FK17" s="59"/>
      <c r="FL17" s="59"/>
      <c r="FM17" s="59"/>
      <c r="FN17" s="59"/>
      <c r="FO17" s="59"/>
      <c r="FP17" s="59"/>
      <c r="FQ17" s="59"/>
      <c r="FR17" s="59"/>
      <c r="FS17" s="59"/>
      <c r="FT17" s="59"/>
      <c r="FU17" s="59"/>
      <c r="FV17" s="59"/>
      <c r="FW17" s="59"/>
      <c r="FX17" s="59"/>
      <c r="FY17" s="59"/>
      <c r="FZ17" s="59"/>
      <c r="GA17" s="59"/>
      <c r="GB17" s="59"/>
      <c r="GC17" s="59"/>
      <c r="GD17" s="59"/>
      <c r="GE17" s="59"/>
      <c r="GF17" s="59"/>
      <c r="GG17" s="59"/>
      <c r="GH17" s="59"/>
      <c r="GI17" s="59"/>
      <c r="GJ17" s="59"/>
      <c r="GK17" s="59"/>
      <c r="GL17" s="59"/>
      <c r="GM17" s="59"/>
      <c r="GN17" s="59"/>
      <c r="GO17" s="59"/>
      <c r="GP17" s="59"/>
      <c r="GQ17" s="59"/>
      <c r="GR17" s="59"/>
      <c r="GS17" s="59"/>
      <c r="GT17" s="59"/>
      <c r="GU17" s="59"/>
      <c r="GV17" s="59"/>
      <c r="GW17" s="59"/>
      <c r="GX17" s="59"/>
      <c r="GY17" s="59"/>
      <c r="GZ17" s="59"/>
      <c r="HA17" s="59"/>
      <c r="HB17" s="59"/>
      <c r="HC17" s="59"/>
      <c r="HD17" s="59"/>
      <c r="HE17" s="59"/>
      <c r="HF17" s="59"/>
      <c r="HG17" s="59"/>
      <c r="HH17" s="59"/>
      <c r="HI17" s="59"/>
      <c r="HJ17" s="59"/>
      <c r="HK17" s="59"/>
      <c r="HL17" s="59"/>
      <c r="HM17" s="59"/>
      <c r="HN17" s="59"/>
      <c r="HO17" s="59"/>
      <c r="HP17" s="59"/>
      <c r="HQ17" s="59"/>
      <c r="HR17" s="59"/>
      <c r="HS17" s="59"/>
      <c r="HT17" s="59"/>
      <c r="HU17" s="59"/>
      <c r="HV17" s="59"/>
      <c r="HW17" s="59"/>
      <c r="HX17" s="59"/>
      <c r="HY17" s="59"/>
      <c r="HZ17" s="59"/>
      <c r="IA17" s="59"/>
      <c r="IB17" s="59"/>
      <c r="IC17" s="59"/>
      <c r="ID17" s="59"/>
      <c r="IE17" s="59"/>
      <c r="IF17" s="59"/>
      <c r="IG17" s="59"/>
      <c r="IH17" s="59"/>
      <c r="II17" s="59"/>
      <c r="IJ17" s="59"/>
      <c r="IK17" s="59"/>
      <c r="IL17" s="59"/>
      <c r="IM17" s="59"/>
      <c r="IN17" s="59"/>
      <c r="IO17" s="59"/>
      <c r="IP17" s="59"/>
      <c r="IQ17" s="59"/>
      <c r="IR17" s="59"/>
      <c r="IS17" s="59"/>
      <c r="IT17" s="59"/>
      <c r="IU17" s="59"/>
    </row>
    <row r="18" spans="1:255" s="58" customFormat="1" ht="16.5" customHeight="1">
      <c r="A18" s="78">
        <v>50207</v>
      </c>
      <c r="B18" s="76" t="s">
        <v>286</v>
      </c>
      <c r="C18" s="72">
        <v>20</v>
      </c>
      <c r="D18" s="78">
        <v>50905</v>
      </c>
      <c r="E18" s="76" t="s">
        <v>287</v>
      </c>
      <c r="F18" s="72">
        <v>1331</v>
      </c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  <c r="DE18" s="59"/>
      <c r="DF18" s="59"/>
      <c r="DG18" s="59"/>
      <c r="DH18" s="59"/>
      <c r="DI18" s="59"/>
      <c r="DJ18" s="59"/>
      <c r="DK18" s="59"/>
      <c r="DL18" s="59"/>
      <c r="DM18" s="59"/>
      <c r="DN18" s="59"/>
      <c r="DO18" s="59"/>
      <c r="DP18" s="59"/>
      <c r="DQ18" s="59"/>
      <c r="DR18" s="59"/>
      <c r="DS18" s="59"/>
      <c r="DT18" s="59"/>
      <c r="DU18" s="59"/>
      <c r="DV18" s="59"/>
      <c r="DW18" s="59"/>
      <c r="DX18" s="59"/>
      <c r="DY18" s="59"/>
      <c r="DZ18" s="59"/>
      <c r="EA18" s="59"/>
      <c r="EB18" s="59"/>
      <c r="EC18" s="59"/>
      <c r="ED18" s="59"/>
      <c r="EE18" s="59"/>
      <c r="EF18" s="59"/>
      <c r="EG18" s="59"/>
      <c r="EH18" s="59"/>
      <c r="EI18" s="59"/>
      <c r="EJ18" s="59"/>
      <c r="EK18" s="59"/>
      <c r="EL18" s="59"/>
      <c r="EM18" s="59"/>
      <c r="EN18" s="59"/>
      <c r="EO18" s="59"/>
      <c r="EP18" s="59"/>
      <c r="EQ18" s="59"/>
      <c r="ER18" s="59"/>
      <c r="ES18" s="59"/>
      <c r="ET18" s="59"/>
      <c r="EU18" s="59"/>
      <c r="EV18" s="59"/>
      <c r="EW18" s="59"/>
      <c r="EX18" s="59"/>
      <c r="EY18" s="59"/>
      <c r="EZ18" s="59"/>
      <c r="FA18" s="59"/>
      <c r="FB18" s="59"/>
      <c r="FC18" s="59"/>
      <c r="FD18" s="59"/>
      <c r="FE18" s="59"/>
      <c r="FF18" s="59"/>
      <c r="FG18" s="59"/>
      <c r="FH18" s="59"/>
      <c r="FI18" s="59"/>
      <c r="FJ18" s="59"/>
      <c r="FK18" s="59"/>
      <c r="FL18" s="59"/>
      <c r="FM18" s="59"/>
      <c r="FN18" s="59"/>
      <c r="FO18" s="59"/>
      <c r="FP18" s="59"/>
      <c r="FQ18" s="59"/>
      <c r="FR18" s="59"/>
      <c r="FS18" s="59"/>
      <c r="FT18" s="59"/>
      <c r="FU18" s="59"/>
      <c r="FV18" s="59"/>
      <c r="FW18" s="59"/>
      <c r="FX18" s="59"/>
      <c r="FY18" s="59"/>
      <c r="FZ18" s="59"/>
      <c r="GA18" s="59"/>
      <c r="GB18" s="59"/>
      <c r="GC18" s="59"/>
      <c r="GD18" s="59"/>
      <c r="GE18" s="59"/>
      <c r="GF18" s="59"/>
      <c r="GG18" s="59"/>
      <c r="GH18" s="59"/>
      <c r="GI18" s="59"/>
      <c r="GJ18" s="59"/>
      <c r="GK18" s="59"/>
      <c r="GL18" s="59"/>
      <c r="GM18" s="59"/>
      <c r="GN18" s="59"/>
      <c r="GO18" s="59"/>
      <c r="GP18" s="59"/>
      <c r="GQ18" s="59"/>
      <c r="GR18" s="59"/>
      <c r="GS18" s="59"/>
      <c r="GT18" s="59"/>
      <c r="GU18" s="59"/>
      <c r="GV18" s="59"/>
      <c r="GW18" s="59"/>
      <c r="GX18" s="59"/>
      <c r="GY18" s="59"/>
      <c r="GZ18" s="59"/>
      <c r="HA18" s="59"/>
      <c r="HB18" s="59"/>
      <c r="HC18" s="59"/>
      <c r="HD18" s="59"/>
      <c r="HE18" s="59"/>
      <c r="HF18" s="59"/>
      <c r="HG18" s="59"/>
      <c r="HH18" s="59"/>
      <c r="HI18" s="59"/>
      <c r="HJ18" s="59"/>
      <c r="HK18" s="59"/>
      <c r="HL18" s="59"/>
      <c r="HM18" s="59"/>
      <c r="HN18" s="59"/>
      <c r="HO18" s="59"/>
      <c r="HP18" s="59"/>
      <c r="HQ18" s="59"/>
      <c r="HR18" s="59"/>
      <c r="HS18" s="59"/>
      <c r="HT18" s="59"/>
      <c r="HU18" s="59"/>
      <c r="HV18" s="59"/>
      <c r="HW18" s="59"/>
      <c r="HX18" s="59"/>
      <c r="HY18" s="59"/>
      <c r="HZ18" s="59"/>
      <c r="IA18" s="59"/>
      <c r="IB18" s="59"/>
      <c r="IC18" s="59"/>
      <c r="ID18" s="59"/>
      <c r="IE18" s="59"/>
      <c r="IF18" s="59"/>
      <c r="IG18" s="59"/>
      <c r="IH18" s="59"/>
      <c r="II18" s="59"/>
      <c r="IJ18" s="59"/>
      <c r="IK18" s="59"/>
      <c r="IL18" s="59"/>
      <c r="IM18" s="59"/>
      <c r="IN18" s="59"/>
      <c r="IO18" s="59"/>
      <c r="IP18" s="59"/>
      <c r="IQ18" s="59"/>
      <c r="IR18" s="59"/>
      <c r="IS18" s="59"/>
      <c r="IT18" s="59"/>
      <c r="IU18" s="59"/>
    </row>
    <row r="19" spans="1:255" s="58" customFormat="1" ht="16.5" customHeight="1">
      <c r="A19" s="78">
        <v>50208</v>
      </c>
      <c r="B19" s="76" t="s">
        <v>288</v>
      </c>
      <c r="C19" s="72">
        <v>120</v>
      </c>
      <c r="D19" s="78">
        <v>50999</v>
      </c>
      <c r="E19" s="76" t="s">
        <v>289</v>
      </c>
      <c r="F19" s="72">
        <v>14192</v>
      </c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59"/>
      <c r="DN19" s="59"/>
      <c r="DO19" s="59"/>
      <c r="DP19" s="59"/>
      <c r="DQ19" s="59"/>
      <c r="DR19" s="59"/>
      <c r="DS19" s="59"/>
      <c r="DT19" s="59"/>
      <c r="DU19" s="59"/>
      <c r="DV19" s="59"/>
      <c r="DW19" s="59"/>
      <c r="DX19" s="59"/>
      <c r="DY19" s="59"/>
      <c r="DZ19" s="59"/>
      <c r="EA19" s="59"/>
      <c r="EB19" s="59"/>
      <c r="EC19" s="59"/>
      <c r="ED19" s="59"/>
      <c r="EE19" s="59"/>
      <c r="EF19" s="59"/>
      <c r="EG19" s="59"/>
      <c r="EH19" s="59"/>
      <c r="EI19" s="59"/>
      <c r="EJ19" s="59"/>
      <c r="EK19" s="59"/>
      <c r="EL19" s="59"/>
      <c r="EM19" s="59"/>
      <c r="EN19" s="59"/>
      <c r="EO19" s="59"/>
      <c r="EP19" s="59"/>
      <c r="EQ19" s="59"/>
      <c r="ER19" s="59"/>
      <c r="ES19" s="59"/>
      <c r="ET19" s="59"/>
      <c r="EU19" s="59"/>
      <c r="EV19" s="59"/>
      <c r="EW19" s="59"/>
      <c r="EX19" s="59"/>
      <c r="EY19" s="59"/>
      <c r="EZ19" s="59"/>
      <c r="FA19" s="59"/>
      <c r="FB19" s="59"/>
      <c r="FC19" s="59"/>
      <c r="FD19" s="59"/>
      <c r="FE19" s="59"/>
      <c r="FF19" s="59"/>
      <c r="FG19" s="59"/>
      <c r="FH19" s="59"/>
      <c r="FI19" s="59"/>
      <c r="FJ19" s="59"/>
      <c r="FK19" s="59"/>
      <c r="FL19" s="59"/>
      <c r="FM19" s="59"/>
      <c r="FN19" s="59"/>
      <c r="FO19" s="59"/>
      <c r="FP19" s="59"/>
      <c r="FQ19" s="59"/>
      <c r="FR19" s="59"/>
      <c r="FS19" s="59"/>
      <c r="FT19" s="59"/>
      <c r="FU19" s="59"/>
      <c r="FV19" s="59"/>
      <c r="FW19" s="59"/>
      <c r="FX19" s="59"/>
      <c r="FY19" s="59"/>
      <c r="FZ19" s="59"/>
      <c r="GA19" s="59"/>
      <c r="GB19" s="59"/>
      <c r="GC19" s="59"/>
      <c r="GD19" s="59"/>
      <c r="GE19" s="59"/>
      <c r="GF19" s="59"/>
      <c r="GG19" s="59"/>
      <c r="GH19" s="59"/>
      <c r="GI19" s="59"/>
      <c r="GJ19" s="59"/>
      <c r="GK19" s="59"/>
      <c r="GL19" s="59"/>
      <c r="GM19" s="59"/>
      <c r="GN19" s="59"/>
      <c r="GO19" s="59"/>
      <c r="GP19" s="59"/>
      <c r="GQ19" s="59"/>
      <c r="GR19" s="59"/>
      <c r="GS19" s="59"/>
      <c r="GT19" s="59"/>
      <c r="GU19" s="59"/>
      <c r="GV19" s="59"/>
      <c r="GW19" s="59"/>
      <c r="GX19" s="59"/>
      <c r="GY19" s="59"/>
      <c r="GZ19" s="59"/>
      <c r="HA19" s="59"/>
      <c r="HB19" s="59"/>
      <c r="HC19" s="59"/>
      <c r="HD19" s="59"/>
      <c r="HE19" s="59"/>
      <c r="HF19" s="59"/>
      <c r="HG19" s="59"/>
      <c r="HH19" s="59"/>
      <c r="HI19" s="59"/>
      <c r="HJ19" s="59"/>
      <c r="HK19" s="59"/>
      <c r="HL19" s="59"/>
      <c r="HM19" s="59"/>
      <c r="HN19" s="59"/>
      <c r="HO19" s="59"/>
      <c r="HP19" s="59"/>
      <c r="HQ19" s="59"/>
      <c r="HR19" s="59"/>
      <c r="HS19" s="59"/>
      <c r="HT19" s="59"/>
      <c r="HU19" s="59"/>
      <c r="HV19" s="59"/>
      <c r="HW19" s="59"/>
      <c r="HX19" s="59"/>
      <c r="HY19" s="59"/>
      <c r="HZ19" s="59"/>
      <c r="IA19" s="59"/>
      <c r="IB19" s="59"/>
      <c r="IC19" s="59"/>
      <c r="ID19" s="59"/>
      <c r="IE19" s="59"/>
      <c r="IF19" s="59"/>
      <c r="IG19" s="59"/>
      <c r="IH19" s="59"/>
      <c r="II19" s="59"/>
      <c r="IJ19" s="59"/>
      <c r="IK19" s="59"/>
      <c r="IL19" s="59"/>
      <c r="IM19" s="59"/>
      <c r="IN19" s="59"/>
      <c r="IO19" s="59"/>
      <c r="IP19" s="59"/>
      <c r="IQ19" s="59"/>
      <c r="IR19" s="59"/>
      <c r="IS19" s="59"/>
      <c r="IT19" s="59"/>
      <c r="IU19" s="59"/>
    </row>
    <row r="20" spans="1:255" s="58" customFormat="1" ht="16.5" customHeight="1">
      <c r="A20" s="78">
        <v>50209</v>
      </c>
      <c r="B20" s="76" t="s">
        <v>290</v>
      </c>
      <c r="C20" s="72">
        <v>225</v>
      </c>
      <c r="D20" s="78" t="s">
        <v>291</v>
      </c>
      <c r="E20" s="79" t="s">
        <v>292</v>
      </c>
      <c r="F20" s="72">
        <f>F21+F22+F23</f>
        <v>745</v>
      </c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59"/>
      <c r="DH20" s="59"/>
      <c r="DI20" s="59"/>
      <c r="DJ20" s="59"/>
      <c r="DK20" s="59"/>
      <c r="DL20" s="59"/>
      <c r="DM20" s="59"/>
      <c r="DN20" s="59"/>
      <c r="DO20" s="59"/>
      <c r="DP20" s="59"/>
      <c r="DQ20" s="59"/>
      <c r="DR20" s="59"/>
      <c r="DS20" s="59"/>
      <c r="DT20" s="59"/>
      <c r="DU20" s="59"/>
      <c r="DV20" s="59"/>
      <c r="DW20" s="59"/>
      <c r="DX20" s="59"/>
      <c r="DY20" s="59"/>
      <c r="DZ20" s="59"/>
      <c r="EA20" s="59"/>
      <c r="EB20" s="59"/>
      <c r="EC20" s="59"/>
      <c r="ED20" s="59"/>
      <c r="EE20" s="59"/>
      <c r="EF20" s="59"/>
      <c r="EG20" s="59"/>
      <c r="EH20" s="59"/>
      <c r="EI20" s="59"/>
      <c r="EJ20" s="59"/>
      <c r="EK20" s="59"/>
      <c r="EL20" s="59"/>
      <c r="EM20" s="59"/>
      <c r="EN20" s="59"/>
      <c r="EO20" s="59"/>
      <c r="EP20" s="59"/>
      <c r="EQ20" s="59"/>
      <c r="ER20" s="59"/>
      <c r="ES20" s="59"/>
      <c r="ET20" s="59"/>
      <c r="EU20" s="59"/>
      <c r="EV20" s="59"/>
      <c r="EW20" s="59"/>
      <c r="EX20" s="59"/>
      <c r="EY20" s="59"/>
      <c r="EZ20" s="59"/>
      <c r="FA20" s="59"/>
      <c r="FB20" s="59"/>
      <c r="FC20" s="59"/>
      <c r="FD20" s="59"/>
      <c r="FE20" s="59"/>
      <c r="FF20" s="59"/>
      <c r="FG20" s="59"/>
      <c r="FH20" s="59"/>
      <c r="FI20" s="59"/>
      <c r="FJ20" s="59"/>
      <c r="FK20" s="59"/>
      <c r="FL20" s="59"/>
      <c r="FM20" s="59"/>
      <c r="FN20" s="59"/>
      <c r="FO20" s="59"/>
      <c r="FP20" s="59"/>
      <c r="FQ20" s="59"/>
      <c r="FR20" s="59"/>
      <c r="FS20" s="59"/>
      <c r="FT20" s="59"/>
      <c r="FU20" s="59"/>
      <c r="FV20" s="59"/>
      <c r="FW20" s="59"/>
      <c r="FX20" s="59"/>
      <c r="FY20" s="59"/>
      <c r="FZ20" s="59"/>
      <c r="GA20" s="59"/>
      <c r="GB20" s="59"/>
      <c r="GC20" s="59"/>
      <c r="GD20" s="59"/>
      <c r="GE20" s="59"/>
      <c r="GF20" s="59"/>
      <c r="GG20" s="59"/>
      <c r="GH20" s="59"/>
      <c r="GI20" s="59"/>
      <c r="GJ20" s="59"/>
      <c r="GK20" s="59"/>
      <c r="GL20" s="59"/>
      <c r="GM20" s="59"/>
      <c r="GN20" s="59"/>
      <c r="GO20" s="59"/>
      <c r="GP20" s="59"/>
      <c r="GQ20" s="59"/>
      <c r="GR20" s="59"/>
      <c r="GS20" s="59"/>
      <c r="GT20" s="59"/>
      <c r="GU20" s="59"/>
      <c r="GV20" s="59"/>
      <c r="GW20" s="59"/>
      <c r="GX20" s="59"/>
      <c r="GY20" s="59"/>
      <c r="GZ20" s="59"/>
      <c r="HA20" s="59"/>
      <c r="HB20" s="59"/>
      <c r="HC20" s="59"/>
      <c r="HD20" s="59"/>
      <c r="HE20" s="59"/>
      <c r="HF20" s="59"/>
      <c r="HG20" s="59"/>
      <c r="HH20" s="59"/>
      <c r="HI20" s="59"/>
      <c r="HJ20" s="59"/>
      <c r="HK20" s="59"/>
      <c r="HL20" s="59"/>
      <c r="HM20" s="59"/>
      <c r="HN20" s="59"/>
      <c r="HO20" s="59"/>
      <c r="HP20" s="59"/>
      <c r="HQ20" s="59"/>
      <c r="HR20" s="59"/>
      <c r="HS20" s="59"/>
      <c r="HT20" s="59"/>
      <c r="HU20" s="59"/>
      <c r="HV20" s="59"/>
      <c r="HW20" s="59"/>
      <c r="HX20" s="59"/>
      <c r="HY20" s="59"/>
      <c r="HZ20" s="59"/>
      <c r="IA20" s="59"/>
      <c r="IB20" s="59"/>
      <c r="IC20" s="59"/>
      <c r="ID20" s="59"/>
      <c r="IE20" s="59"/>
      <c r="IF20" s="59"/>
      <c r="IG20" s="59"/>
      <c r="IH20" s="59"/>
      <c r="II20" s="59"/>
      <c r="IJ20" s="59"/>
      <c r="IK20" s="59"/>
      <c r="IL20" s="59"/>
      <c r="IM20" s="59"/>
      <c r="IN20" s="59"/>
      <c r="IO20" s="59"/>
      <c r="IP20" s="59"/>
      <c r="IQ20" s="59"/>
      <c r="IR20" s="59"/>
      <c r="IS20" s="59"/>
      <c r="IT20" s="59"/>
      <c r="IU20" s="59"/>
    </row>
    <row r="21" spans="1:255" s="58" customFormat="1" ht="16.5" customHeight="1">
      <c r="A21" s="78">
        <v>50299</v>
      </c>
      <c r="B21" s="76" t="s">
        <v>293</v>
      </c>
      <c r="C21" s="72">
        <v>7937</v>
      </c>
      <c r="D21" s="78">
        <v>51101</v>
      </c>
      <c r="E21" s="76" t="s">
        <v>294</v>
      </c>
      <c r="F21" s="72">
        <v>685</v>
      </c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59"/>
      <c r="DF21" s="59"/>
      <c r="DG21" s="59"/>
      <c r="DH21" s="59"/>
      <c r="DI21" s="59"/>
      <c r="DJ21" s="59"/>
      <c r="DK21" s="59"/>
      <c r="DL21" s="59"/>
      <c r="DM21" s="59"/>
      <c r="DN21" s="59"/>
      <c r="DO21" s="59"/>
      <c r="DP21" s="59"/>
      <c r="DQ21" s="59"/>
      <c r="DR21" s="59"/>
      <c r="DS21" s="59"/>
      <c r="DT21" s="59"/>
      <c r="DU21" s="59"/>
      <c r="DV21" s="59"/>
      <c r="DW21" s="59"/>
      <c r="DX21" s="59"/>
      <c r="DY21" s="59"/>
      <c r="DZ21" s="59"/>
      <c r="EA21" s="59"/>
      <c r="EB21" s="59"/>
      <c r="EC21" s="59"/>
      <c r="ED21" s="59"/>
      <c r="EE21" s="59"/>
      <c r="EF21" s="59"/>
      <c r="EG21" s="59"/>
      <c r="EH21" s="59"/>
      <c r="EI21" s="59"/>
      <c r="EJ21" s="59"/>
      <c r="EK21" s="59"/>
      <c r="EL21" s="59"/>
      <c r="EM21" s="59"/>
      <c r="EN21" s="59"/>
      <c r="EO21" s="59"/>
      <c r="EP21" s="59"/>
      <c r="EQ21" s="59"/>
      <c r="ER21" s="59"/>
      <c r="ES21" s="59"/>
      <c r="ET21" s="59"/>
      <c r="EU21" s="59"/>
      <c r="EV21" s="59"/>
      <c r="EW21" s="59"/>
      <c r="EX21" s="59"/>
      <c r="EY21" s="59"/>
      <c r="EZ21" s="59"/>
      <c r="FA21" s="59"/>
      <c r="FB21" s="59"/>
      <c r="FC21" s="59"/>
      <c r="FD21" s="59"/>
      <c r="FE21" s="59"/>
      <c r="FF21" s="59"/>
      <c r="FG21" s="59"/>
      <c r="FH21" s="59"/>
      <c r="FI21" s="59"/>
      <c r="FJ21" s="59"/>
      <c r="FK21" s="59"/>
      <c r="FL21" s="59"/>
      <c r="FM21" s="59"/>
      <c r="FN21" s="59"/>
      <c r="FO21" s="59"/>
      <c r="FP21" s="59"/>
      <c r="FQ21" s="59"/>
      <c r="FR21" s="59"/>
      <c r="FS21" s="59"/>
      <c r="FT21" s="59"/>
      <c r="FU21" s="59"/>
      <c r="FV21" s="59"/>
      <c r="FW21" s="59"/>
      <c r="FX21" s="59"/>
      <c r="FY21" s="59"/>
      <c r="FZ21" s="59"/>
      <c r="GA21" s="59"/>
      <c r="GB21" s="59"/>
      <c r="GC21" s="59"/>
      <c r="GD21" s="59"/>
      <c r="GE21" s="59"/>
      <c r="GF21" s="59"/>
      <c r="GG21" s="59"/>
      <c r="GH21" s="59"/>
      <c r="GI21" s="59"/>
      <c r="GJ21" s="59"/>
      <c r="GK21" s="59"/>
      <c r="GL21" s="59"/>
      <c r="GM21" s="59"/>
      <c r="GN21" s="59"/>
      <c r="GO21" s="59"/>
      <c r="GP21" s="59"/>
      <c r="GQ21" s="59"/>
      <c r="GR21" s="59"/>
      <c r="GS21" s="59"/>
      <c r="GT21" s="59"/>
      <c r="GU21" s="59"/>
      <c r="GV21" s="59"/>
      <c r="GW21" s="59"/>
      <c r="GX21" s="59"/>
      <c r="GY21" s="59"/>
      <c r="GZ21" s="59"/>
      <c r="HA21" s="59"/>
      <c r="HB21" s="59"/>
      <c r="HC21" s="59"/>
      <c r="HD21" s="59"/>
      <c r="HE21" s="59"/>
      <c r="HF21" s="59"/>
      <c r="HG21" s="59"/>
      <c r="HH21" s="59"/>
      <c r="HI21" s="59"/>
      <c r="HJ21" s="59"/>
      <c r="HK21" s="59"/>
      <c r="HL21" s="59"/>
      <c r="HM21" s="59"/>
      <c r="HN21" s="59"/>
      <c r="HO21" s="59"/>
      <c r="HP21" s="59"/>
      <c r="HQ21" s="59"/>
      <c r="HR21" s="59"/>
      <c r="HS21" s="59"/>
      <c r="HT21" s="59"/>
      <c r="HU21" s="59"/>
      <c r="HV21" s="59"/>
      <c r="HW21" s="59"/>
      <c r="HX21" s="59"/>
      <c r="HY21" s="59"/>
      <c r="HZ21" s="59"/>
      <c r="IA21" s="59"/>
      <c r="IB21" s="59"/>
      <c r="IC21" s="59"/>
      <c r="ID21" s="59"/>
      <c r="IE21" s="59"/>
      <c r="IF21" s="59"/>
      <c r="IG21" s="59"/>
      <c r="IH21" s="59"/>
      <c r="II21" s="59"/>
      <c r="IJ21" s="59"/>
      <c r="IK21" s="59"/>
      <c r="IL21" s="59"/>
      <c r="IM21" s="59"/>
      <c r="IN21" s="59"/>
      <c r="IO21" s="59"/>
      <c r="IP21" s="59"/>
      <c r="IQ21" s="59"/>
      <c r="IR21" s="59"/>
      <c r="IS21" s="59"/>
      <c r="IT21" s="59"/>
      <c r="IU21" s="59"/>
    </row>
    <row r="22" spans="1:255" s="58" customFormat="1" ht="16.5" customHeight="1">
      <c r="A22" s="78" t="s">
        <v>295</v>
      </c>
      <c r="B22" s="79" t="s">
        <v>296</v>
      </c>
      <c r="C22" s="72">
        <f>C23+C24+C25</f>
        <v>215</v>
      </c>
      <c r="D22" s="76">
        <v>51102</v>
      </c>
      <c r="E22" s="76" t="s">
        <v>297</v>
      </c>
      <c r="F22" s="72">
        <v>50</v>
      </c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  <c r="DD22" s="59"/>
      <c r="DE22" s="59"/>
      <c r="DF22" s="59"/>
      <c r="DG22" s="59"/>
      <c r="DH22" s="59"/>
      <c r="DI22" s="59"/>
      <c r="DJ22" s="59"/>
      <c r="DK22" s="59"/>
      <c r="DL22" s="59"/>
      <c r="DM22" s="59"/>
      <c r="DN22" s="59"/>
      <c r="DO22" s="59"/>
      <c r="DP22" s="59"/>
      <c r="DQ22" s="59"/>
      <c r="DR22" s="59"/>
      <c r="DS22" s="59"/>
      <c r="DT22" s="59"/>
      <c r="DU22" s="59"/>
      <c r="DV22" s="59"/>
      <c r="DW22" s="59"/>
      <c r="DX22" s="59"/>
      <c r="DY22" s="59"/>
      <c r="DZ22" s="59"/>
      <c r="EA22" s="59"/>
      <c r="EB22" s="59"/>
      <c r="EC22" s="59"/>
      <c r="ED22" s="59"/>
      <c r="EE22" s="59"/>
      <c r="EF22" s="59"/>
      <c r="EG22" s="59"/>
      <c r="EH22" s="59"/>
      <c r="EI22" s="59"/>
      <c r="EJ22" s="59"/>
      <c r="EK22" s="59"/>
      <c r="EL22" s="59"/>
      <c r="EM22" s="59"/>
      <c r="EN22" s="59"/>
      <c r="EO22" s="59"/>
      <c r="EP22" s="59"/>
      <c r="EQ22" s="59"/>
      <c r="ER22" s="59"/>
      <c r="ES22" s="59"/>
      <c r="ET22" s="59"/>
      <c r="EU22" s="59"/>
      <c r="EV22" s="59"/>
      <c r="EW22" s="59"/>
      <c r="EX22" s="59"/>
      <c r="EY22" s="59"/>
      <c r="EZ22" s="59"/>
      <c r="FA22" s="59"/>
      <c r="FB22" s="59"/>
      <c r="FC22" s="59"/>
      <c r="FD22" s="59"/>
      <c r="FE22" s="59"/>
      <c r="FF22" s="59"/>
      <c r="FG22" s="59"/>
      <c r="FH22" s="59"/>
      <c r="FI22" s="59"/>
      <c r="FJ22" s="59"/>
      <c r="FK22" s="59"/>
      <c r="FL22" s="59"/>
      <c r="FM22" s="59"/>
      <c r="FN22" s="59"/>
      <c r="FO22" s="59"/>
      <c r="FP22" s="59"/>
      <c r="FQ22" s="59"/>
      <c r="FR22" s="59"/>
      <c r="FS22" s="59"/>
      <c r="FT22" s="59"/>
      <c r="FU22" s="59"/>
      <c r="FV22" s="59"/>
      <c r="FW22" s="59"/>
      <c r="FX22" s="59"/>
      <c r="FY22" s="59"/>
      <c r="FZ22" s="59"/>
      <c r="GA22" s="59"/>
      <c r="GB22" s="59"/>
      <c r="GC22" s="59"/>
      <c r="GD22" s="59"/>
      <c r="GE22" s="59"/>
      <c r="GF22" s="59"/>
      <c r="GG22" s="59"/>
      <c r="GH22" s="59"/>
      <c r="GI22" s="59"/>
      <c r="GJ22" s="59"/>
      <c r="GK22" s="59"/>
      <c r="GL22" s="59"/>
      <c r="GM22" s="59"/>
      <c r="GN22" s="59"/>
      <c r="GO22" s="59"/>
      <c r="GP22" s="59"/>
      <c r="GQ22" s="59"/>
      <c r="GR22" s="59"/>
      <c r="GS22" s="59"/>
      <c r="GT22" s="59"/>
      <c r="GU22" s="59"/>
      <c r="GV22" s="59"/>
      <c r="GW22" s="59"/>
      <c r="GX22" s="59"/>
      <c r="GY22" s="59"/>
      <c r="GZ22" s="59"/>
      <c r="HA22" s="59"/>
      <c r="HB22" s="59"/>
      <c r="HC22" s="59"/>
      <c r="HD22" s="59"/>
      <c r="HE22" s="59"/>
      <c r="HF22" s="59"/>
      <c r="HG22" s="59"/>
      <c r="HH22" s="59"/>
      <c r="HI22" s="59"/>
      <c r="HJ22" s="59"/>
      <c r="HK22" s="59"/>
      <c r="HL22" s="59"/>
      <c r="HM22" s="59"/>
      <c r="HN22" s="59"/>
      <c r="HO22" s="59"/>
      <c r="HP22" s="59"/>
      <c r="HQ22" s="59"/>
      <c r="HR22" s="59"/>
      <c r="HS22" s="59"/>
      <c r="HT22" s="59"/>
      <c r="HU22" s="59"/>
      <c r="HV22" s="59"/>
      <c r="HW22" s="59"/>
      <c r="HX22" s="59"/>
      <c r="HY22" s="59"/>
      <c r="HZ22" s="59"/>
      <c r="IA22" s="59"/>
      <c r="IB22" s="59"/>
      <c r="IC22" s="59"/>
      <c r="ID22" s="59"/>
      <c r="IE22" s="59"/>
      <c r="IF22" s="59"/>
      <c r="IG22" s="59"/>
      <c r="IH22" s="59"/>
      <c r="II22" s="59"/>
      <c r="IJ22" s="59"/>
      <c r="IK22" s="59"/>
      <c r="IL22" s="59"/>
      <c r="IM22" s="59"/>
      <c r="IN22" s="59"/>
      <c r="IO22" s="59"/>
      <c r="IP22" s="59"/>
      <c r="IQ22" s="59"/>
      <c r="IR22" s="59"/>
      <c r="IS22" s="59"/>
      <c r="IT22" s="59"/>
      <c r="IU22" s="59"/>
    </row>
    <row r="23" spans="1:255" s="58" customFormat="1" ht="16.5" customHeight="1">
      <c r="A23" s="78">
        <v>50303</v>
      </c>
      <c r="B23" s="76" t="s">
        <v>298</v>
      </c>
      <c r="C23" s="72">
        <v>18</v>
      </c>
      <c r="D23" s="76">
        <v>51103</v>
      </c>
      <c r="E23" s="76" t="s">
        <v>299</v>
      </c>
      <c r="F23" s="72">
        <v>10</v>
      </c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59"/>
      <c r="DF23" s="59"/>
      <c r="DG23" s="59"/>
      <c r="DH23" s="59"/>
      <c r="DI23" s="59"/>
      <c r="DJ23" s="59"/>
      <c r="DK23" s="59"/>
      <c r="DL23" s="59"/>
      <c r="DM23" s="59"/>
      <c r="DN23" s="59"/>
      <c r="DO23" s="59"/>
      <c r="DP23" s="59"/>
      <c r="DQ23" s="59"/>
      <c r="DR23" s="59"/>
      <c r="DS23" s="59"/>
      <c r="DT23" s="59"/>
      <c r="DU23" s="59"/>
      <c r="DV23" s="59"/>
      <c r="DW23" s="59"/>
      <c r="DX23" s="59"/>
      <c r="DY23" s="59"/>
      <c r="DZ23" s="59"/>
      <c r="EA23" s="59"/>
      <c r="EB23" s="59"/>
      <c r="EC23" s="59"/>
      <c r="ED23" s="59"/>
      <c r="EE23" s="59"/>
      <c r="EF23" s="59"/>
      <c r="EG23" s="59"/>
      <c r="EH23" s="59"/>
      <c r="EI23" s="59"/>
      <c r="EJ23" s="59"/>
      <c r="EK23" s="59"/>
      <c r="EL23" s="59"/>
      <c r="EM23" s="59"/>
      <c r="EN23" s="59"/>
      <c r="EO23" s="59"/>
      <c r="EP23" s="59"/>
      <c r="EQ23" s="59"/>
      <c r="ER23" s="59"/>
      <c r="ES23" s="59"/>
      <c r="ET23" s="59"/>
      <c r="EU23" s="59"/>
      <c r="EV23" s="59"/>
      <c r="EW23" s="59"/>
      <c r="EX23" s="59"/>
      <c r="EY23" s="59"/>
      <c r="EZ23" s="59"/>
      <c r="FA23" s="59"/>
      <c r="FB23" s="59"/>
      <c r="FC23" s="59"/>
      <c r="FD23" s="59"/>
      <c r="FE23" s="59"/>
      <c r="FF23" s="59"/>
      <c r="FG23" s="59"/>
      <c r="FH23" s="59"/>
      <c r="FI23" s="59"/>
      <c r="FJ23" s="59"/>
      <c r="FK23" s="59"/>
      <c r="FL23" s="59"/>
      <c r="FM23" s="59"/>
      <c r="FN23" s="59"/>
      <c r="FO23" s="59"/>
      <c r="FP23" s="59"/>
      <c r="FQ23" s="59"/>
      <c r="FR23" s="59"/>
      <c r="FS23" s="59"/>
      <c r="FT23" s="59"/>
      <c r="FU23" s="59"/>
      <c r="FV23" s="59"/>
      <c r="FW23" s="59"/>
      <c r="FX23" s="59"/>
      <c r="FY23" s="59"/>
      <c r="FZ23" s="59"/>
      <c r="GA23" s="59"/>
      <c r="GB23" s="59"/>
      <c r="GC23" s="59"/>
      <c r="GD23" s="59"/>
      <c r="GE23" s="59"/>
      <c r="GF23" s="59"/>
      <c r="GG23" s="59"/>
      <c r="GH23" s="59"/>
      <c r="GI23" s="59"/>
      <c r="GJ23" s="59"/>
      <c r="GK23" s="59"/>
      <c r="GL23" s="59"/>
      <c r="GM23" s="59"/>
      <c r="GN23" s="59"/>
      <c r="GO23" s="59"/>
      <c r="GP23" s="59"/>
      <c r="GQ23" s="59"/>
      <c r="GR23" s="59"/>
      <c r="GS23" s="59"/>
      <c r="GT23" s="59"/>
      <c r="GU23" s="59"/>
      <c r="GV23" s="59"/>
      <c r="GW23" s="59"/>
      <c r="GX23" s="59"/>
      <c r="GY23" s="59"/>
      <c r="GZ23" s="59"/>
      <c r="HA23" s="59"/>
      <c r="HB23" s="59"/>
      <c r="HC23" s="59"/>
      <c r="HD23" s="59"/>
      <c r="HE23" s="59"/>
      <c r="HF23" s="59"/>
      <c r="HG23" s="59"/>
      <c r="HH23" s="59"/>
      <c r="HI23" s="59"/>
      <c r="HJ23" s="59"/>
      <c r="HK23" s="59"/>
      <c r="HL23" s="59"/>
      <c r="HM23" s="59"/>
      <c r="HN23" s="59"/>
      <c r="HO23" s="59"/>
      <c r="HP23" s="59"/>
      <c r="HQ23" s="59"/>
      <c r="HR23" s="59"/>
      <c r="HS23" s="59"/>
      <c r="HT23" s="59"/>
      <c r="HU23" s="59"/>
      <c r="HV23" s="59"/>
      <c r="HW23" s="59"/>
      <c r="HX23" s="59"/>
      <c r="HY23" s="59"/>
      <c r="HZ23" s="59"/>
      <c r="IA23" s="59"/>
      <c r="IB23" s="59"/>
      <c r="IC23" s="59"/>
      <c r="ID23" s="59"/>
      <c r="IE23" s="59"/>
      <c r="IF23" s="59"/>
      <c r="IG23" s="59"/>
      <c r="IH23" s="59"/>
      <c r="II23" s="59"/>
      <c r="IJ23" s="59"/>
      <c r="IK23" s="59"/>
      <c r="IL23" s="59"/>
      <c r="IM23" s="59"/>
      <c r="IN23" s="59"/>
      <c r="IO23" s="59"/>
      <c r="IP23" s="59"/>
      <c r="IQ23" s="59"/>
      <c r="IR23" s="59"/>
      <c r="IS23" s="59"/>
      <c r="IT23" s="59"/>
      <c r="IU23" s="59"/>
    </row>
    <row r="24" spans="1:255" s="58" customFormat="1" ht="16.5" customHeight="1">
      <c r="A24" s="78">
        <v>50306</v>
      </c>
      <c r="B24" s="76" t="s">
        <v>300</v>
      </c>
      <c r="C24" s="72">
        <v>105</v>
      </c>
      <c r="D24" s="78">
        <v>514</v>
      </c>
      <c r="E24" s="79" t="s">
        <v>301</v>
      </c>
      <c r="F24" s="70">
        <v>1000</v>
      </c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/>
      <c r="DI24" s="59"/>
      <c r="DJ24" s="59"/>
      <c r="DK24" s="59"/>
      <c r="DL24" s="59"/>
      <c r="DM24" s="59"/>
      <c r="DN24" s="59"/>
      <c r="DO24" s="59"/>
      <c r="DP24" s="59"/>
      <c r="DQ24" s="59"/>
      <c r="DR24" s="59"/>
      <c r="DS24" s="59"/>
      <c r="DT24" s="59"/>
      <c r="DU24" s="59"/>
      <c r="DV24" s="59"/>
      <c r="DW24" s="59"/>
      <c r="DX24" s="59"/>
      <c r="DY24" s="59"/>
      <c r="DZ24" s="59"/>
      <c r="EA24" s="59"/>
      <c r="EB24" s="59"/>
      <c r="EC24" s="59"/>
      <c r="ED24" s="59"/>
      <c r="EE24" s="59"/>
      <c r="EF24" s="59"/>
      <c r="EG24" s="59"/>
      <c r="EH24" s="59"/>
      <c r="EI24" s="59"/>
      <c r="EJ24" s="59"/>
      <c r="EK24" s="59"/>
      <c r="EL24" s="59"/>
      <c r="EM24" s="59"/>
      <c r="EN24" s="59"/>
      <c r="EO24" s="59"/>
      <c r="EP24" s="59"/>
      <c r="EQ24" s="59"/>
      <c r="ER24" s="59"/>
      <c r="ES24" s="59"/>
      <c r="ET24" s="59"/>
      <c r="EU24" s="59"/>
      <c r="EV24" s="59"/>
      <c r="EW24" s="59"/>
      <c r="EX24" s="59"/>
      <c r="EY24" s="59"/>
      <c r="EZ24" s="59"/>
      <c r="FA24" s="59"/>
      <c r="FB24" s="59"/>
      <c r="FC24" s="59"/>
      <c r="FD24" s="59"/>
      <c r="FE24" s="59"/>
      <c r="FF24" s="59"/>
      <c r="FG24" s="59"/>
      <c r="FH24" s="59"/>
      <c r="FI24" s="59"/>
      <c r="FJ24" s="59"/>
      <c r="FK24" s="59"/>
      <c r="FL24" s="59"/>
      <c r="FM24" s="59"/>
      <c r="FN24" s="59"/>
      <c r="FO24" s="59"/>
      <c r="FP24" s="59"/>
      <c r="FQ24" s="59"/>
      <c r="FR24" s="59"/>
      <c r="FS24" s="59"/>
      <c r="FT24" s="59"/>
      <c r="FU24" s="59"/>
      <c r="FV24" s="59"/>
      <c r="FW24" s="59"/>
      <c r="FX24" s="59"/>
      <c r="FY24" s="59"/>
      <c r="FZ24" s="59"/>
      <c r="GA24" s="59"/>
      <c r="GB24" s="59"/>
      <c r="GC24" s="59"/>
      <c r="GD24" s="59"/>
      <c r="GE24" s="59"/>
      <c r="GF24" s="59"/>
      <c r="GG24" s="59"/>
      <c r="GH24" s="59"/>
      <c r="GI24" s="59"/>
      <c r="GJ24" s="59"/>
      <c r="GK24" s="59"/>
      <c r="GL24" s="59"/>
      <c r="GM24" s="59"/>
      <c r="GN24" s="59"/>
      <c r="GO24" s="59"/>
      <c r="GP24" s="59"/>
      <c r="GQ24" s="59"/>
      <c r="GR24" s="59"/>
      <c r="GS24" s="59"/>
      <c r="GT24" s="59"/>
      <c r="GU24" s="59"/>
      <c r="GV24" s="59"/>
      <c r="GW24" s="59"/>
      <c r="GX24" s="59"/>
      <c r="GY24" s="59"/>
      <c r="GZ24" s="59"/>
      <c r="HA24" s="59"/>
      <c r="HB24" s="59"/>
      <c r="HC24" s="59"/>
      <c r="HD24" s="59"/>
      <c r="HE24" s="59"/>
      <c r="HF24" s="59"/>
      <c r="HG24" s="59"/>
      <c r="HH24" s="59"/>
      <c r="HI24" s="59"/>
      <c r="HJ24" s="59"/>
      <c r="HK24" s="59"/>
      <c r="HL24" s="59"/>
      <c r="HM24" s="59"/>
      <c r="HN24" s="59"/>
      <c r="HO24" s="59"/>
      <c r="HP24" s="59"/>
      <c r="HQ24" s="59"/>
      <c r="HR24" s="59"/>
      <c r="HS24" s="59"/>
      <c r="HT24" s="59"/>
      <c r="HU24" s="59"/>
      <c r="HV24" s="59"/>
      <c r="HW24" s="59"/>
      <c r="HX24" s="59"/>
      <c r="HY24" s="59"/>
      <c r="HZ24" s="59"/>
      <c r="IA24" s="59"/>
      <c r="IB24" s="59"/>
      <c r="IC24" s="59"/>
      <c r="ID24" s="59"/>
      <c r="IE24" s="59"/>
      <c r="IF24" s="59"/>
      <c r="IG24" s="59"/>
      <c r="IH24" s="59"/>
      <c r="II24" s="59"/>
      <c r="IJ24" s="59"/>
      <c r="IK24" s="59"/>
      <c r="IL24" s="59"/>
      <c r="IM24" s="59"/>
      <c r="IN24" s="59"/>
      <c r="IO24" s="59"/>
      <c r="IP24" s="59"/>
      <c r="IQ24" s="59"/>
      <c r="IR24" s="59"/>
      <c r="IS24" s="59"/>
      <c r="IT24" s="59"/>
      <c r="IU24" s="59"/>
    </row>
    <row r="25" spans="1:255" s="58" customFormat="1" ht="16.5" customHeight="1">
      <c r="A25" s="80">
        <v>50399</v>
      </c>
      <c r="B25" s="81" t="s">
        <v>302</v>
      </c>
      <c r="C25" s="82">
        <v>92</v>
      </c>
      <c r="D25" s="78">
        <v>51401</v>
      </c>
      <c r="E25" s="76" t="s">
        <v>303</v>
      </c>
      <c r="F25" s="70">
        <v>1000</v>
      </c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  <c r="DQ25" s="59"/>
      <c r="DR25" s="59"/>
      <c r="DS25" s="59"/>
      <c r="DT25" s="59"/>
      <c r="DU25" s="59"/>
      <c r="DV25" s="59"/>
      <c r="DW25" s="59"/>
      <c r="DX25" s="59"/>
      <c r="DY25" s="59"/>
      <c r="DZ25" s="59"/>
      <c r="EA25" s="59"/>
      <c r="EB25" s="59"/>
      <c r="EC25" s="59"/>
      <c r="ED25" s="59"/>
      <c r="EE25" s="59"/>
      <c r="EF25" s="59"/>
      <c r="EG25" s="59"/>
      <c r="EH25" s="59"/>
      <c r="EI25" s="59"/>
      <c r="EJ25" s="59"/>
      <c r="EK25" s="59"/>
      <c r="EL25" s="59"/>
      <c r="EM25" s="59"/>
      <c r="EN25" s="59"/>
      <c r="EO25" s="59"/>
      <c r="EP25" s="59"/>
      <c r="EQ25" s="59"/>
      <c r="ER25" s="59"/>
      <c r="ES25" s="59"/>
      <c r="ET25" s="59"/>
      <c r="EU25" s="59"/>
      <c r="EV25" s="59"/>
      <c r="EW25" s="59"/>
      <c r="EX25" s="59"/>
      <c r="EY25" s="59"/>
      <c r="EZ25" s="59"/>
      <c r="FA25" s="59"/>
      <c r="FB25" s="59"/>
      <c r="FC25" s="59"/>
      <c r="FD25" s="59"/>
      <c r="FE25" s="59"/>
      <c r="FF25" s="59"/>
      <c r="FG25" s="59"/>
      <c r="FH25" s="59"/>
      <c r="FI25" s="59"/>
      <c r="FJ25" s="59"/>
      <c r="FK25" s="59"/>
      <c r="FL25" s="59"/>
      <c r="FM25" s="59"/>
      <c r="FN25" s="59"/>
      <c r="FO25" s="59"/>
      <c r="FP25" s="59"/>
      <c r="FQ25" s="59"/>
      <c r="FR25" s="59"/>
      <c r="FS25" s="59"/>
      <c r="FT25" s="59"/>
      <c r="FU25" s="59"/>
      <c r="FV25" s="59"/>
      <c r="FW25" s="59"/>
      <c r="FX25" s="59"/>
      <c r="FY25" s="59"/>
      <c r="FZ25" s="59"/>
      <c r="GA25" s="59"/>
      <c r="GB25" s="59"/>
      <c r="GC25" s="59"/>
      <c r="GD25" s="59"/>
      <c r="GE25" s="59"/>
      <c r="GF25" s="59"/>
      <c r="GG25" s="59"/>
      <c r="GH25" s="59"/>
      <c r="GI25" s="59"/>
      <c r="GJ25" s="59"/>
      <c r="GK25" s="59"/>
      <c r="GL25" s="59"/>
      <c r="GM25" s="59"/>
      <c r="GN25" s="59"/>
      <c r="GO25" s="59"/>
      <c r="GP25" s="59"/>
      <c r="GQ25" s="59"/>
      <c r="GR25" s="59"/>
      <c r="GS25" s="59"/>
      <c r="GT25" s="59"/>
      <c r="GU25" s="59"/>
      <c r="GV25" s="59"/>
      <c r="GW25" s="59"/>
      <c r="GX25" s="59"/>
      <c r="GY25" s="59"/>
      <c r="GZ25" s="59"/>
      <c r="HA25" s="59"/>
      <c r="HB25" s="59"/>
      <c r="HC25" s="59"/>
      <c r="HD25" s="59"/>
      <c r="HE25" s="59"/>
      <c r="HF25" s="59"/>
      <c r="HG25" s="59"/>
      <c r="HH25" s="59"/>
      <c r="HI25" s="59"/>
      <c r="HJ25" s="59"/>
      <c r="HK25" s="59"/>
      <c r="HL25" s="59"/>
      <c r="HM25" s="59"/>
      <c r="HN25" s="59"/>
      <c r="HO25" s="59"/>
      <c r="HP25" s="59"/>
      <c r="HQ25" s="59"/>
      <c r="HR25" s="59"/>
      <c r="HS25" s="59"/>
      <c r="HT25" s="59"/>
      <c r="HU25" s="59"/>
      <c r="HV25" s="59"/>
      <c r="HW25" s="59"/>
      <c r="HX25" s="59"/>
      <c r="HY25" s="59"/>
      <c r="HZ25" s="59"/>
      <c r="IA25" s="59"/>
      <c r="IB25" s="59"/>
      <c r="IC25" s="59"/>
      <c r="ID25" s="59"/>
      <c r="IE25" s="59"/>
      <c r="IF25" s="59"/>
      <c r="IG25" s="59"/>
      <c r="IH25" s="59"/>
      <c r="II25" s="59"/>
      <c r="IJ25" s="59"/>
      <c r="IK25" s="59"/>
      <c r="IL25" s="59"/>
      <c r="IM25" s="59"/>
      <c r="IN25" s="59"/>
      <c r="IO25" s="59"/>
      <c r="IP25" s="59"/>
      <c r="IQ25" s="59"/>
      <c r="IR25" s="59"/>
      <c r="IS25" s="59"/>
      <c r="IT25" s="59"/>
      <c r="IU25" s="59"/>
    </row>
    <row r="26" spans="1:255" s="58" customFormat="1" ht="16.5" customHeight="1">
      <c r="A26" s="27" t="s">
        <v>304</v>
      </c>
      <c r="B26" s="28" t="s">
        <v>305</v>
      </c>
      <c r="C26" s="72">
        <f>C27+C28+C29</f>
        <v>444</v>
      </c>
      <c r="D26" s="83" t="s">
        <v>306</v>
      </c>
      <c r="E26" s="84" t="s">
        <v>157</v>
      </c>
      <c r="F26" s="82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  <c r="DD26" s="59"/>
      <c r="DE26" s="59"/>
      <c r="DF26" s="59"/>
      <c r="DG26" s="59"/>
      <c r="DH26" s="59"/>
      <c r="DI26" s="59"/>
      <c r="DJ26" s="59"/>
      <c r="DK26" s="59"/>
      <c r="DL26" s="59"/>
      <c r="DM26" s="59"/>
      <c r="DN26" s="59"/>
      <c r="DO26" s="59"/>
      <c r="DP26" s="59"/>
      <c r="DQ26" s="59"/>
      <c r="DR26" s="59"/>
      <c r="DS26" s="59"/>
      <c r="DT26" s="59"/>
      <c r="DU26" s="59"/>
      <c r="DV26" s="59"/>
      <c r="DW26" s="59"/>
      <c r="DX26" s="59"/>
      <c r="DY26" s="59"/>
      <c r="DZ26" s="59"/>
      <c r="EA26" s="59"/>
      <c r="EB26" s="59"/>
      <c r="EC26" s="59"/>
      <c r="ED26" s="59"/>
      <c r="EE26" s="59"/>
      <c r="EF26" s="59"/>
      <c r="EG26" s="59"/>
      <c r="EH26" s="59"/>
      <c r="EI26" s="59"/>
      <c r="EJ26" s="59"/>
      <c r="EK26" s="59"/>
      <c r="EL26" s="59"/>
      <c r="EM26" s="59"/>
      <c r="EN26" s="59"/>
      <c r="EO26" s="59"/>
      <c r="EP26" s="59"/>
      <c r="EQ26" s="59"/>
      <c r="ER26" s="59"/>
      <c r="ES26" s="59"/>
      <c r="ET26" s="59"/>
      <c r="EU26" s="59"/>
      <c r="EV26" s="59"/>
      <c r="EW26" s="59"/>
      <c r="EX26" s="59"/>
      <c r="EY26" s="59"/>
      <c r="EZ26" s="59"/>
      <c r="FA26" s="59"/>
      <c r="FB26" s="59"/>
      <c r="FC26" s="59"/>
      <c r="FD26" s="59"/>
      <c r="FE26" s="59"/>
      <c r="FF26" s="59"/>
      <c r="FG26" s="59"/>
      <c r="FH26" s="59"/>
      <c r="FI26" s="59"/>
      <c r="FJ26" s="59"/>
      <c r="FK26" s="59"/>
      <c r="FL26" s="59"/>
      <c r="FM26" s="59"/>
      <c r="FN26" s="59"/>
      <c r="FO26" s="59"/>
      <c r="FP26" s="59"/>
      <c r="FQ26" s="59"/>
      <c r="FR26" s="59"/>
      <c r="FS26" s="59"/>
      <c r="FT26" s="59"/>
      <c r="FU26" s="59"/>
      <c r="FV26" s="59"/>
      <c r="FW26" s="59"/>
      <c r="FX26" s="59"/>
      <c r="FY26" s="59"/>
      <c r="FZ26" s="59"/>
      <c r="GA26" s="59"/>
      <c r="GB26" s="59"/>
      <c r="GC26" s="59"/>
      <c r="GD26" s="59"/>
      <c r="GE26" s="59"/>
      <c r="GF26" s="59"/>
      <c r="GG26" s="59"/>
      <c r="GH26" s="59"/>
      <c r="GI26" s="59"/>
      <c r="GJ26" s="59"/>
      <c r="GK26" s="59"/>
      <c r="GL26" s="59"/>
      <c r="GM26" s="59"/>
      <c r="GN26" s="59"/>
      <c r="GO26" s="59"/>
      <c r="GP26" s="59"/>
      <c r="GQ26" s="59"/>
      <c r="GR26" s="59"/>
      <c r="GS26" s="59"/>
      <c r="GT26" s="59"/>
      <c r="GU26" s="59"/>
      <c r="GV26" s="59"/>
      <c r="GW26" s="59"/>
      <c r="GX26" s="59"/>
      <c r="GY26" s="59"/>
      <c r="GZ26" s="59"/>
      <c r="HA26" s="59"/>
      <c r="HB26" s="59"/>
      <c r="HC26" s="59"/>
      <c r="HD26" s="59"/>
      <c r="HE26" s="59"/>
      <c r="HF26" s="59"/>
      <c r="HG26" s="59"/>
      <c r="HH26" s="59"/>
      <c r="HI26" s="59"/>
      <c r="HJ26" s="59"/>
      <c r="HK26" s="59"/>
      <c r="HL26" s="59"/>
      <c r="HM26" s="59"/>
      <c r="HN26" s="59"/>
      <c r="HO26" s="59"/>
      <c r="HP26" s="59"/>
      <c r="HQ26" s="59"/>
      <c r="HR26" s="59"/>
      <c r="HS26" s="59"/>
      <c r="HT26" s="59"/>
      <c r="HU26" s="59"/>
      <c r="HV26" s="59"/>
      <c r="HW26" s="59"/>
      <c r="HX26" s="59"/>
      <c r="HY26" s="59"/>
      <c r="HZ26" s="59"/>
      <c r="IA26" s="59"/>
      <c r="IB26" s="59"/>
      <c r="IC26" s="59"/>
      <c r="ID26" s="59"/>
      <c r="IE26" s="59"/>
      <c r="IF26" s="59"/>
      <c r="IG26" s="59"/>
      <c r="IH26" s="59"/>
      <c r="II26" s="59"/>
      <c r="IJ26" s="59"/>
      <c r="IK26" s="59"/>
      <c r="IL26" s="59"/>
      <c r="IM26" s="59"/>
      <c r="IN26" s="59"/>
      <c r="IO26" s="59"/>
      <c r="IP26" s="59"/>
      <c r="IQ26" s="59"/>
      <c r="IR26" s="59"/>
      <c r="IS26" s="59"/>
      <c r="IT26" s="59"/>
      <c r="IU26" s="59"/>
    </row>
    <row r="27" spans="1:255" s="58" customFormat="1" ht="16.5" customHeight="1">
      <c r="A27" s="27">
        <v>50402</v>
      </c>
      <c r="B27" s="27" t="s">
        <v>307</v>
      </c>
      <c r="C27" s="85">
        <v>260</v>
      </c>
      <c r="D27" s="82">
        <v>59999</v>
      </c>
      <c r="E27" s="86" t="s">
        <v>157</v>
      </c>
      <c r="F27" s="82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E27" s="59"/>
      <c r="DF27" s="59"/>
      <c r="DG27" s="59"/>
      <c r="DH27" s="59"/>
      <c r="DI27" s="59"/>
      <c r="DJ27" s="59"/>
      <c r="DK27" s="59"/>
      <c r="DL27" s="59"/>
      <c r="DM27" s="59"/>
      <c r="DN27" s="59"/>
      <c r="DO27" s="59"/>
      <c r="DP27" s="59"/>
      <c r="DQ27" s="59"/>
      <c r="DR27" s="59"/>
      <c r="DS27" s="59"/>
      <c r="DT27" s="59"/>
      <c r="DU27" s="59"/>
      <c r="DV27" s="59"/>
      <c r="DW27" s="59"/>
      <c r="DX27" s="59"/>
      <c r="DY27" s="59"/>
      <c r="DZ27" s="59"/>
      <c r="EA27" s="59"/>
      <c r="EB27" s="59"/>
      <c r="EC27" s="59"/>
      <c r="ED27" s="59"/>
      <c r="EE27" s="59"/>
      <c r="EF27" s="59"/>
      <c r="EG27" s="59"/>
      <c r="EH27" s="59"/>
      <c r="EI27" s="59"/>
      <c r="EJ27" s="59"/>
      <c r="EK27" s="59"/>
      <c r="EL27" s="59"/>
      <c r="EM27" s="59"/>
      <c r="EN27" s="59"/>
      <c r="EO27" s="59"/>
      <c r="EP27" s="59"/>
      <c r="EQ27" s="59"/>
      <c r="ER27" s="59"/>
      <c r="ES27" s="59"/>
      <c r="ET27" s="59"/>
      <c r="EU27" s="59"/>
      <c r="EV27" s="59"/>
      <c r="EW27" s="59"/>
      <c r="EX27" s="59"/>
      <c r="EY27" s="59"/>
      <c r="EZ27" s="59"/>
      <c r="FA27" s="59"/>
      <c r="FB27" s="59"/>
      <c r="FC27" s="59"/>
      <c r="FD27" s="59"/>
      <c r="FE27" s="59"/>
      <c r="FF27" s="59"/>
      <c r="FG27" s="59"/>
      <c r="FH27" s="59"/>
      <c r="FI27" s="59"/>
      <c r="FJ27" s="59"/>
      <c r="FK27" s="59"/>
      <c r="FL27" s="59"/>
      <c r="FM27" s="59"/>
      <c r="FN27" s="59"/>
      <c r="FO27" s="59"/>
      <c r="FP27" s="59"/>
      <c r="FQ27" s="59"/>
      <c r="FR27" s="59"/>
      <c r="FS27" s="59"/>
      <c r="FT27" s="59"/>
      <c r="FU27" s="59"/>
      <c r="FV27" s="59"/>
      <c r="FW27" s="59"/>
      <c r="FX27" s="59"/>
      <c r="FY27" s="59"/>
      <c r="FZ27" s="59"/>
      <c r="GA27" s="59"/>
      <c r="GB27" s="59"/>
      <c r="GC27" s="59"/>
      <c r="GD27" s="59"/>
      <c r="GE27" s="59"/>
      <c r="GF27" s="59"/>
      <c r="GG27" s="59"/>
      <c r="GH27" s="59"/>
      <c r="GI27" s="59"/>
      <c r="GJ27" s="59"/>
      <c r="GK27" s="59"/>
      <c r="GL27" s="59"/>
      <c r="GM27" s="59"/>
      <c r="GN27" s="59"/>
      <c r="GO27" s="59"/>
      <c r="GP27" s="59"/>
      <c r="GQ27" s="59"/>
      <c r="GR27" s="59"/>
      <c r="GS27" s="59"/>
      <c r="GT27" s="59"/>
      <c r="GU27" s="59"/>
      <c r="GV27" s="59"/>
      <c r="GW27" s="59"/>
      <c r="GX27" s="59"/>
      <c r="GY27" s="59"/>
      <c r="GZ27" s="59"/>
      <c r="HA27" s="59"/>
      <c r="HB27" s="59"/>
      <c r="HC27" s="59"/>
      <c r="HD27" s="59"/>
      <c r="HE27" s="59"/>
      <c r="HF27" s="59"/>
      <c r="HG27" s="59"/>
      <c r="HH27" s="59"/>
      <c r="HI27" s="59"/>
      <c r="HJ27" s="59"/>
      <c r="HK27" s="59"/>
      <c r="HL27" s="59"/>
      <c r="HM27" s="59"/>
      <c r="HN27" s="59"/>
      <c r="HO27" s="59"/>
      <c r="HP27" s="59"/>
      <c r="HQ27" s="59"/>
      <c r="HR27" s="59"/>
      <c r="HS27" s="59"/>
      <c r="HT27" s="59"/>
      <c r="HU27" s="59"/>
      <c r="HV27" s="59"/>
      <c r="HW27" s="59"/>
      <c r="HX27" s="59"/>
      <c r="HY27" s="59"/>
      <c r="HZ27" s="59"/>
      <c r="IA27" s="59"/>
      <c r="IB27" s="59"/>
      <c r="IC27" s="59"/>
      <c r="ID27" s="59"/>
      <c r="IE27" s="59"/>
      <c r="IF27" s="59"/>
      <c r="IG27" s="59"/>
      <c r="IH27" s="59"/>
      <c r="II27" s="59"/>
      <c r="IJ27" s="59"/>
      <c r="IK27" s="59"/>
      <c r="IL27" s="59"/>
      <c r="IM27" s="59"/>
      <c r="IN27" s="59"/>
      <c r="IO27" s="59"/>
      <c r="IP27" s="59"/>
      <c r="IQ27" s="59"/>
      <c r="IR27" s="59"/>
      <c r="IS27" s="59"/>
      <c r="IT27" s="59"/>
      <c r="IU27" s="59"/>
    </row>
    <row r="28" spans="1:255" s="58" customFormat="1" ht="16.5" customHeight="1">
      <c r="A28" s="87">
        <v>50403</v>
      </c>
      <c r="B28" s="88" t="s">
        <v>298</v>
      </c>
      <c r="C28" s="87">
        <v>174</v>
      </c>
      <c r="D28" s="70"/>
      <c r="E28" s="70"/>
      <c r="F28" s="70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H28" s="59"/>
      <c r="DI28" s="59"/>
      <c r="DJ28" s="59"/>
      <c r="DK28" s="59"/>
      <c r="DL28" s="59"/>
      <c r="DM28" s="59"/>
      <c r="DN28" s="59"/>
      <c r="DO28" s="59"/>
      <c r="DP28" s="59"/>
      <c r="DQ28" s="59"/>
      <c r="DR28" s="59"/>
      <c r="DS28" s="59"/>
      <c r="DT28" s="59"/>
      <c r="DU28" s="59"/>
      <c r="DV28" s="59"/>
      <c r="DW28" s="59"/>
      <c r="DX28" s="59"/>
      <c r="DY28" s="59"/>
      <c r="DZ28" s="59"/>
      <c r="EA28" s="59"/>
      <c r="EB28" s="59"/>
      <c r="EC28" s="59"/>
      <c r="ED28" s="59"/>
      <c r="EE28" s="59"/>
      <c r="EF28" s="59"/>
      <c r="EG28" s="59"/>
      <c r="EH28" s="59"/>
      <c r="EI28" s="59"/>
      <c r="EJ28" s="59"/>
      <c r="EK28" s="59"/>
      <c r="EL28" s="59"/>
      <c r="EM28" s="59"/>
      <c r="EN28" s="59"/>
      <c r="EO28" s="59"/>
      <c r="EP28" s="59"/>
      <c r="EQ28" s="59"/>
      <c r="ER28" s="59"/>
      <c r="ES28" s="59"/>
      <c r="ET28" s="59"/>
      <c r="EU28" s="59"/>
      <c r="EV28" s="59"/>
      <c r="EW28" s="59"/>
      <c r="EX28" s="59"/>
      <c r="EY28" s="59"/>
      <c r="EZ28" s="59"/>
      <c r="FA28" s="59"/>
      <c r="FB28" s="59"/>
      <c r="FC28" s="59"/>
      <c r="FD28" s="59"/>
      <c r="FE28" s="59"/>
      <c r="FF28" s="59"/>
      <c r="FG28" s="59"/>
      <c r="FH28" s="59"/>
      <c r="FI28" s="59"/>
      <c r="FJ28" s="59"/>
      <c r="FK28" s="59"/>
      <c r="FL28" s="59"/>
      <c r="FM28" s="59"/>
      <c r="FN28" s="59"/>
      <c r="FO28" s="59"/>
      <c r="FP28" s="59"/>
      <c r="FQ28" s="59"/>
      <c r="FR28" s="59"/>
      <c r="FS28" s="59"/>
      <c r="FT28" s="59"/>
      <c r="FU28" s="59"/>
      <c r="FV28" s="59"/>
      <c r="FW28" s="59"/>
      <c r="FX28" s="59"/>
      <c r="FY28" s="59"/>
      <c r="FZ28" s="59"/>
      <c r="GA28" s="59"/>
      <c r="GB28" s="59"/>
      <c r="GC28" s="59"/>
      <c r="GD28" s="59"/>
      <c r="GE28" s="59"/>
      <c r="GF28" s="59"/>
      <c r="GG28" s="59"/>
      <c r="GH28" s="59"/>
      <c r="GI28" s="59"/>
      <c r="GJ28" s="59"/>
      <c r="GK28" s="59"/>
      <c r="GL28" s="59"/>
      <c r="GM28" s="59"/>
      <c r="GN28" s="59"/>
      <c r="GO28" s="59"/>
      <c r="GP28" s="59"/>
      <c r="GQ28" s="59"/>
      <c r="GR28" s="59"/>
      <c r="GS28" s="59"/>
      <c r="GT28" s="59"/>
      <c r="GU28" s="59"/>
      <c r="GV28" s="59"/>
      <c r="GW28" s="59"/>
      <c r="GX28" s="59"/>
      <c r="GY28" s="59"/>
      <c r="GZ28" s="59"/>
      <c r="HA28" s="59"/>
      <c r="HB28" s="59"/>
      <c r="HC28" s="59"/>
      <c r="HD28" s="59"/>
      <c r="HE28" s="59"/>
      <c r="HF28" s="59"/>
      <c r="HG28" s="59"/>
      <c r="HH28" s="59"/>
      <c r="HI28" s="59"/>
      <c r="HJ28" s="59"/>
      <c r="HK28" s="59"/>
      <c r="HL28" s="59"/>
      <c r="HM28" s="59"/>
      <c r="HN28" s="59"/>
      <c r="HO28" s="59"/>
      <c r="HP28" s="59"/>
      <c r="HQ28" s="59"/>
      <c r="HR28" s="59"/>
      <c r="HS28" s="59"/>
      <c r="HT28" s="59"/>
      <c r="HU28" s="59"/>
      <c r="HV28" s="59"/>
      <c r="HW28" s="59"/>
      <c r="HX28" s="59"/>
      <c r="HY28" s="59"/>
      <c r="HZ28" s="59"/>
      <c r="IA28" s="59"/>
      <c r="IB28" s="59"/>
      <c r="IC28" s="59"/>
      <c r="ID28" s="59"/>
      <c r="IE28" s="59"/>
      <c r="IF28" s="59"/>
      <c r="IG28" s="59"/>
      <c r="IH28" s="59"/>
      <c r="II28" s="59"/>
      <c r="IJ28" s="59"/>
      <c r="IK28" s="59"/>
      <c r="IL28" s="59"/>
      <c r="IM28" s="59"/>
      <c r="IN28" s="59"/>
      <c r="IO28" s="59"/>
      <c r="IP28" s="59"/>
      <c r="IQ28" s="59"/>
      <c r="IR28" s="59"/>
      <c r="IS28" s="59"/>
      <c r="IT28" s="59"/>
      <c r="IU28" s="59"/>
    </row>
    <row r="29" spans="1:255" s="58" customFormat="1" ht="16.5" customHeight="1">
      <c r="A29" s="87">
        <v>50404</v>
      </c>
      <c r="B29" s="88" t="s">
        <v>300</v>
      </c>
      <c r="C29" s="87">
        <v>10</v>
      </c>
      <c r="D29" s="70"/>
      <c r="E29" s="70"/>
      <c r="F29" s="70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59"/>
      <c r="CY29" s="59"/>
      <c r="CZ29" s="59"/>
      <c r="DA29" s="59"/>
      <c r="DB29" s="59"/>
      <c r="DC29" s="59"/>
      <c r="DD29" s="59"/>
      <c r="DE29" s="59"/>
      <c r="DF29" s="59"/>
      <c r="DG29" s="59"/>
      <c r="DH29" s="59"/>
      <c r="DI29" s="59"/>
      <c r="DJ29" s="59"/>
      <c r="DK29" s="59"/>
      <c r="DL29" s="59"/>
      <c r="DM29" s="59"/>
      <c r="DN29" s="59"/>
      <c r="DO29" s="59"/>
      <c r="DP29" s="59"/>
      <c r="DQ29" s="59"/>
      <c r="DR29" s="59"/>
      <c r="DS29" s="59"/>
      <c r="DT29" s="59"/>
      <c r="DU29" s="59"/>
      <c r="DV29" s="59"/>
      <c r="DW29" s="59"/>
      <c r="DX29" s="59"/>
      <c r="DY29" s="59"/>
      <c r="DZ29" s="59"/>
      <c r="EA29" s="59"/>
      <c r="EB29" s="59"/>
      <c r="EC29" s="59"/>
      <c r="ED29" s="59"/>
      <c r="EE29" s="59"/>
      <c r="EF29" s="59"/>
      <c r="EG29" s="59"/>
      <c r="EH29" s="59"/>
      <c r="EI29" s="59"/>
      <c r="EJ29" s="59"/>
      <c r="EK29" s="59"/>
      <c r="EL29" s="59"/>
      <c r="EM29" s="59"/>
      <c r="EN29" s="59"/>
      <c r="EO29" s="59"/>
      <c r="EP29" s="59"/>
      <c r="EQ29" s="59"/>
      <c r="ER29" s="59"/>
      <c r="ES29" s="59"/>
      <c r="ET29" s="59"/>
      <c r="EU29" s="59"/>
      <c r="EV29" s="59"/>
      <c r="EW29" s="59"/>
      <c r="EX29" s="59"/>
      <c r="EY29" s="59"/>
      <c r="EZ29" s="59"/>
      <c r="FA29" s="59"/>
      <c r="FB29" s="59"/>
      <c r="FC29" s="59"/>
      <c r="FD29" s="59"/>
      <c r="FE29" s="59"/>
      <c r="FF29" s="59"/>
      <c r="FG29" s="59"/>
      <c r="FH29" s="59"/>
      <c r="FI29" s="59"/>
      <c r="FJ29" s="59"/>
      <c r="FK29" s="59"/>
      <c r="FL29" s="59"/>
      <c r="FM29" s="59"/>
      <c r="FN29" s="59"/>
      <c r="FO29" s="59"/>
      <c r="FP29" s="59"/>
      <c r="FQ29" s="59"/>
      <c r="FR29" s="59"/>
      <c r="FS29" s="59"/>
      <c r="FT29" s="59"/>
      <c r="FU29" s="59"/>
      <c r="FV29" s="59"/>
      <c r="FW29" s="59"/>
      <c r="FX29" s="59"/>
      <c r="FY29" s="59"/>
      <c r="FZ29" s="59"/>
      <c r="GA29" s="59"/>
      <c r="GB29" s="59"/>
      <c r="GC29" s="59"/>
      <c r="GD29" s="59"/>
      <c r="GE29" s="59"/>
      <c r="GF29" s="59"/>
      <c r="GG29" s="59"/>
      <c r="GH29" s="59"/>
      <c r="GI29" s="59"/>
      <c r="GJ29" s="59"/>
      <c r="GK29" s="59"/>
      <c r="GL29" s="59"/>
      <c r="GM29" s="59"/>
      <c r="GN29" s="59"/>
      <c r="GO29" s="59"/>
      <c r="GP29" s="59"/>
      <c r="GQ29" s="59"/>
      <c r="GR29" s="59"/>
      <c r="GS29" s="59"/>
      <c r="GT29" s="59"/>
      <c r="GU29" s="59"/>
      <c r="GV29" s="59"/>
      <c r="GW29" s="59"/>
      <c r="GX29" s="59"/>
      <c r="GY29" s="59"/>
      <c r="GZ29" s="59"/>
      <c r="HA29" s="59"/>
      <c r="HB29" s="59"/>
      <c r="HC29" s="59"/>
      <c r="HD29" s="59"/>
      <c r="HE29" s="59"/>
      <c r="HF29" s="59"/>
      <c r="HG29" s="59"/>
      <c r="HH29" s="59"/>
      <c r="HI29" s="59"/>
      <c r="HJ29" s="59"/>
      <c r="HK29" s="59"/>
      <c r="HL29" s="59"/>
      <c r="HM29" s="59"/>
      <c r="HN29" s="59"/>
      <c r="HO29" s="59"/>
      <c r="HP29" s="59"/>
      <c r="HQ29" s="59"/>
      <c r="HR29" s="59"/>
      <c r="HS29" s="59"/>
      <c r="HT29" s="59"/>
      <c r="HU29" s="59"/>
      <c r="HV29" s="59"/>
      <c r="HW29" s="59"/>
      <c r="HX29" s="59"/>
      <c r="HY29" s="59"/>
      <c r="HZ29" s="59"/>
      <c r="IA29" s="59"/>
      <c r="IB29" s="59"/>
      <c r="IC29" s="59"/>
      <c r="ID29" s="59"/>
      <c r="IE29" s="59"/>
      <c r="IF29" s="59"/>
      <c r="IG29" s="59"/>
      <c r="IH29" s="59"/>
      <c r="II29" s="59"/>
      <c r="IJ29" s="59"/>
      <c r="IK29" s="59"/>
      <c r="IL29" s="59"/>
      <c r="IM29" s="59"/>
      <c r="IN29" s="59"/>
      <c r="IO29" s="59"/>
      <c r="IP29" s="59"/>
      <c r="IQ29" s="59"/>
      <c r="IR29" s="59"/>
      <c r="IS29" s="59"/>
      <c r="IT29" s="59"/>
      <c r="IU29" s="59"/>
    </row>
    <row r="30" spans="4:255" s="58" customFormat="1" ht="16.5" customHeight="1"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59"/>
      <c r="DN30" s="59"/>
      <c r="DO30" s="59"/>
      <c r="DP30" s="59"/>
      <c r="DQ30" s="59"/>
      <c r="DR30" s="59"/>
      <c r="DS30" s="59"/>
      <c r="DT30" s="59"/>
      <c r="DU30" s="59"/>
      <c r="DV30" s="59"/>
      <c r="DW30" s="59"/>
      <c r="DX30" s="59"/>
      <c r="DY30" s="59"/>
      <c r="DZ30" s="59"/>
      <c r="EA30" s="59"/>
      <c r="EB30" s="59"/>
      <c r="EC30" s="59"/>
      <c r="ED30" s="59"/>
      <c r="EE30" s="59"/>
      <c r="EF30" s="59"/>
      <c r="EG30" s="59"/>
      <c r="EH30" s="59"/>
      <c r="EI30" s="59"/>
      <c r="EJ30" s="59"/>
      <c r="EK30" s="59"/>
      <c r="EL30" s="59"/>
      <c r="EM30" s="59"/>
      <c r="EN30" s="59"/>
      <c r="EO30" s="59"/>
      <c r="EP30" s="59"/>
      <c r="EQ30" s="59"/>
      <c r="ER30" s="59"/>
      <c r="ES30" s="59"/>
      <c r="ET30" s="59"/>
      <c r="EU30" s="59"/>
      <c r="EV30" s="59"/>
      <c r="EW30" s="59"/>
      <c r="EX30" s="59"/>
      <c r="EY30" s="59"/>
      <c r="EZ30" s="59"/>
      <c r="FA30" s="59"/>
      <c r="FB30" s="59"/>
      <c r="FC30" s="59"/>
      <c r="FD30" s="59"/>
      <c r="FE30" s="59"/>
      <c r="FF30" s="59"/>
      <c r="FG30" s="59"/>
      <c r="FH30" s="59"/>
      <c r="FI30" s="59"/>
      <c r="FJ30" s="59"/>
      <c r="FK30" s="59"/>
      <c r="FL30" s="59"/>
      <c r="FM30" s="59"/>
      <c r="FN30" s="59"/>
      <c r="FO30" s="59"/>
      <c r="FP30" s="59"/>
      <c r="FQ30" s="59"/>
      <c r="FR30" s="59"/>
      <c r="FS30" s="59"/>
      <c r="FT30" s="59"/>
      <c r="FU30" s="59"/>
      <c r="FV30" s="59"/>
      <c r="FW30" s="59"/>
      <c r="FX30" s="59"/>
      <c r="FY30" s="59"/>
      <c r="FZ30" s="59"/>
      <c r="GA30" s="59"/>
      <c r="GB30" s="59"/>
      <c r="GC30" s="59"/>
      <c r="GD30" s="59"/>
      <c r="GE30" s="59"/>
      <c r="GF30" s="59"/>
      <c r="GG30" s="59"/>
      <c r="GH30" s="59"/>
      <c r="GI30" s="59"/>
      <c r="GJ30" s="59"/>
      <c r="GK30" s="59"/>
      <c r="GL30" s="59"/>
      <c r="GM30" s="59"/>
      <c r="GN30" s="59"/>
      <c r="GO30" s="59"/>
      <c r="GP30" s="59"/>
      <c r="GQ30" s="59"/>
      <c r="GR30" s="59"/>
      <c r="GS30" s="59"/>
      <c r="GT30" s="59"/>
      <c r="GU30" s="59"/>
      <c r="GV30" s="59"/>
      <c r="GW30" s="59"/>
      <c r="GX30" s="59"/>
      <c r="GY30" s="59"/>
      <c r="GZ30" s="59"/>
      <c r="HA30" s="59"/>
      <c r="HB30" s="59"/>
      <c r="HC30" s="59"/>
      <c r="HD30" s="59"/>
      <c r="HE30" s="59"/>
      <c r="HF30" s="59"/>
      <c r="HG30" s="59"/>
      <c r="HH30" s="59"/>
      <c r="HI30" s="59"/>
      <c r="HJ30" s="59"/>
      <c r="HK30" s="59"/>
      <c r="HL30" s="59"/>
      <c r="HM30" s="59"/>
      <c r="HN30" s="59"/>
      <c r="HO30" s="59"/>
      <c r="HP30" s="59"/>
      <c r="HQ30" s="59"/>
      <c r="HR30" s="59"/>
      <c r="HS30" s="59"/>
      <c r="HT30" s="59"/>
      <c r="HU30" s="59"/>
      <c r="HV30" s="59"/>
      <c r="HW30" s="59"/>
      <c r="HX30" s="59"/>
      <c r="HY30" s="59"/>
      <c r="HZ30" s="59"/>
      <c r="IA30" s="59"/>
      <c r="IB30" s="59"/>
      <c r="IC30" s="59"/>
      <c r="ID30" s="59"/>
      <c r="IE30" s="59"/>
      <c r="IF30" s="59"/>
      <c r="IG30" s="59"/>
      <c r="IH30" s="59"/>
      <c r="II30" s="59"/>
      <c r="IJ30" s="59"/>
      <c r="IK30" s="59"/>
      <c r="IL30" s="59"/>
      <c r="IM30" s="59"/>
      <c r="IN30" s="59"/>
      <c r="IO30" s="59"/>
      <c r="IP30" s="59"/>
      <c r="IQ30" s="59"/>
      <c r="IR30" s="59"/>
      <c r="IS30" s="59"/>
      <c r="IT30" s="59"/>
      <c r="IU30" s="59"/>
    </row>
    <row r="31" spans="4:255" s="58" customFormat="1" ht="16.5" customHeight="1"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59"/>
      <c r="DE31" s="59"/>
      <c r="DF31" s="59"/>
      <c r="DG31" s="59"/>
      <c r="DH31" s="59"/>
      <c r="DI31" s="59"/>
      <c r="DJ31" s="59"/>
      <c r="DK31" s="59"/>
      <c r="DL31" s="59"/>
      <c r="DM31" s="59"/>
      <c r="DN31" s="59"/>
      <c r="DO31" s="59"/>
      <c r="DP31" s="59"/>
      <c r="DQ31" s="59"/>
      <c r="DR31" s="59"/>
      <c r="DS31" s="59"/>
      <c r="DT31" s="59"/>
      <c r="DU31" s="59"/>
      <c r="DV31" s="59"/>
      <c r="DW31" s="59"/>
      <c r="DX31" s="59"/>
      <c r="DY31" s="59"/>
      <c r="DZ31" s="59"/>
      <c r="EA31" s="59"/>
      <c r="EB31" s="59"/>
      <c r="EC31" s="59"/>
      <c r="ED31" s="59"/>
      <c r="EE31" s="59"/>
      <c r="EF31" s="59"/>
      <c r="EG31" s="59"/>
      <c r="EH31" s="59"/>
      <c r="EI31" s="59"/>
      <c r="EJ31" s="59"/>
      <c r="EK31" s="59"/>
      <c r="EL31" s="59"/>
      <c r="EM31" s="59"/>
      <c r="EN31" s="59"/>
      <c r="EO31" s="59"/>
      <c r="EP31" s="59"/>
      <c r="EQ31" s="59"/>
      <c r="ER31" s="59"/>
      <c r="ES31" s="59"/>
      <c r="ET31" s="59"/>
      <c r="EU31" s="59"/>
      <c r="EV31" s="59"/>
      <c r="EW31" s="59"/>
      <c r="EX31" s="59"/>
      <c r="EY31" s="59"/>
      <c r="EZ31" s="59"/>
      <c r="FA31" s="59"/>
      <c r="FB31" s="59"/>
      <c r="FC31" s="59"/>
      <c r="FD31" s="59"/>
      <c r="FE31" s="59"/>
      <c r="FF31" s="59"/>
      <c r="FG31" s="59"/>
      <c r="FH31" s="59"/>
      <c r="FI31" s="59"/>
      <c r="FJ31" s="59"/>
      <c r="FK31" s="59"/>
      <c r="FL31" s="59"/>
      <c r="FM31" s="59"/>
      <c r="FN31" s="59"/>
      <c r="FO31" s="59"/>
      <c r="FP31" s="59"/>
      <c r="FQ31" s="59"/>
      <c r="FR31" s="59"/>
      <c r="FS31" s="59"/>
      <c r="FT31" s="59"/>
      <c r="FU31" s="59"/>
      <c r="FV31" s="59"/>
      <c r="FW31" s="59"/>
      <c r="FX31" s="59"/>
      <c r="FY31" s="59"/>
      <c r="FZ31" s="59"/>
      <c r="GA31" s="59"/>
      <c r="GB31" s="59"/>
      <c r="GC31" s="59"/>
      <c r="GD31" s="59"/>
      <c r="GE31" s="59"/>
      <c r="GF31" s="59"/>
      <c r="GG31" s="59"/>
      <c r="GH31" s="59"/>
      <c r="GI31" s="59"/>
      <c r="GJ31" s="59"/>
      <c r="GK31" s="59"/>
      <c r="GL31" s="59"/>
      <c r="GM31" s="59"/>
      <c r="GN31" s="59"/>
      <c r="GO31" s="59"/>
      <c r="GP31" s="59"/>
      <c r="GQ31" s="59"/>
      <c r="GR31" s="59"/>
      <c r="GS31" s="59"/>
      <c r="GT31" s="59"/>
      <c r="GU31" s="59"/>
      <c r="GV31" s="59"/>
      <c r="GW31" s="59"/>
      <c r="GX31" s="59"/>
      <c r="GY31" s="59"/>
      <c r="GZ31" s="59"/>
      <c r="HA31" s="59"/>
      <c r="HB31" s="59"/>
      <c r="HC31" s="59"/>
      <c r="HD31" s="59"/>
      <c r="HE31" s="59"/>
      <c r="HF31" s="59"/>
      <c r="HG31" s="59"/>
      <c r="HH31" s="59"/>
      <c r="HI31" s="59"/>
      <c r="HJ31" s="59"/>
      <c r="HK31" s="59"/>
      <c r="HL31" s="59"/>
      <c r="HM31" s="59"/>
      <c r="HN31" s="59"/>
      <c r="HO31" s="59"/>
      <c r="HP31" s="59"/>
      <c r="HQ31" s="59"/>
      <c r="HR31" s="59"/>
      <c r="HS31" s="59"/>
      <c r="HT31" s="59"/>
      <c r="HU31" s="59"/>
      <c r="HV31" s="59"/>
      <c r="HW31" s="59"/>
      <c r="HX31" s="59"/>
      <c r="HY31" s="59"/>
      <c r="HZ31" s="59"/>
      <c r="IA31" s="59"/>
      <c r="IB31" s="59"/>
      <c r="IC31" s="59"/>
      <c r="ID31" s="59"/>
      <c r="IE31" s="59"/>
      <c r="IF31" s="59"/>
      <c r="IG31" s="59"/>
      <c r="IH31" s="59"/>
      <c r="II31" s="59"/>
      <c r="IJ31" s="59"/>
      <c r="IK31" s="59"/>
      <c r="IL31" s="59"/>
      <c r="IM31" s="59"/>
      <c r="IN31" s="59"/>
      <c r="IO31" s="59"/>
      <c r="IP31" s="59"/>
      <c r="IQ31" s="59"/>
      <c r="IR31" s="59"/>
      <c r="IS31" s="59"/>
      <c r="IT31" s="59"/>
      <c r="IU31" s="59"/>
    </row>
    <row r="32" spans="4:255" s="58" customFormat="1" ht="16.5" customHeight="1"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  <c r="CJ32" s="59"/>
      <c r="CK32" s="59"/>
      <c r="CL32" s="59"/>
      <c r="CM32" s="59"/>
      <c r="CN32" s="59"/>
      <c r="CO32" s="59"/>
      <c r="CP32" s="59"/>
      <c r="CQ32" s="59"/>
      <c r="CR32" s="59"/>
      <c r="CS32" s="59"/>
      <c r="CT32" s="59"/>
      <c r="CU32" s="59"/>
      <c r="CV32" s="59"/>
      <c r="CW32" s="59"/>
      <c r="CX32" s="59"/>
      <c r="CY32" s="59"/>
      <c r="CZ32" s="59"/>
      <c r="DA32" s="59"/>
      <c r="DB32" s="59"/>
      <c r="DC32" s="59"/>
      <c r="DD32" s="59"/>
      <c r="DE32" s="59"/>
      <c r="DF32" s="59"/>
      <c r="DG32" s="59"/>
      <c r="DH32" s="59"/>
      <c r="DI32" s="59"/>
      <c r="DJ32" s="59"/>
      <c r="DK32" s="59"/>
      <c r="DL32" s="59"/>
      <c r="DM32" s="59"/>
      <c r="DN32" s="59"/>
      <c r="DO32" s="59"/>
      <c r="DP32" s="59"/>
      <c r="DQ32" s="59"/>
      <c r="DR32" s="59"/>
      <c r="DS32" s="59"/>
      <c r="DT32" s="59"/>
      <c r="DU32" s="59"/>
      <c r="DV32" s="59"/>
      <c r="DW32" s="59"/>
      <c r="DX32" s="59"/>
      <c r="DY32" s="59"/>
      <c r="DZ32" s="59"/>
      <c r="EA32" s="59"/>
      <c r="EB32" s="59"/>
      <c r="EC32" s="59"/>
      <c r="ED32" s="59"/>
      <c r="EE32" s="59"/>
      <c r="EF32" s="59"/>
      <c r="EG32" s="59"/>
      <c r="EH32" s="59"/>
      <c r="EI32" s="59"/>
      <c r="EJ32" s="59"/>
      <c r="EK32" s="59"/>
      <c r="EL32" s="59"/>
      <c r="EM32" s="59"/>
      <c r="EN32" s="59"/>
      <c r="EO32" s="59"/>
      <c r="EP32" s="59"/>
      <c r="EQ32" s="59"/>
      <c r="ER32" s="59"/>
      <c r="ES32" s="59"/>
      <c r="ET32" s="59"/>
      <c r="EU32" s="59"/>
      <c r="EV32" s="59"/>
      <c r="EW32" s="59"/>
      <c r="EX32" s="59"/>
      <c r="EY32" s="59"/>
      <c r="EZ32" s="59"/>
      <c r="FA32" s="59"/>
      <c r="FB32" s="59"/>
      <c r="FC32" s="59"/>
      <c r="FD32" s="59"/>
      <c r="FE32" s="59"/>
      <c r="FF32" s="59"/>
      <c r="FG32" s="59"/>
      <c r="FH32" s="59"/>
      <c r="FI32" s="59"/>
      <c r="FJ32" s="59"/>
      <c r="FK32" s="59"/>
      <c r="FL32" s="59"/>
      <c r="FM32" s="59"/>
      <c r="FN32" s="59"/>
      <c r="FO32" s="59"/>
      <c r="FP32" s="59"/>
      <c r="FQ32" s="59"/>
      <c r="FR32" s="59"/>
      <c r="FS32" s="59"/>
      <c r="FT32" s="59"/>
      <c r="FU32" s="59"/>
      <c r="FV32" s="59"/>
      <c r="FW32" s="59"/>
      <c r="FX32" s="59"/>
      <c r="FY32" s="59"/>
      <c r="FZ32" s="59"/>
      <c r="GA32" s="59"/>
      <c r="GB32" s="59"/>
      <c r="GC32" s="59"/>
      <c r="GD32" s="59"/>
      <c r="GE32" s="59"/>
      <c r="GF32" s="59"/>
      <c r="GG32" s="59"/>
      <c r="GH32" s="59"/>
      <c r="GI32" s="59"/>
      <c r="GJ32" s="59"/>
      <c r="GK32" s="59"/>
      <c r="GL32" s="59"/>
      <c r="GM32" s="59"/>
      <c r="GN32" s="59"/>
      <c r="GO32" s="59"/>
      <c r="GP32" s="59"/>
      <c r="GQ32" s="59"/>
      <c r="GR32" s="59"/>
      <c r="GS32" s="59"/>
      <c r="GT32" s="59"/>
      <c r="GU32" s="59"/>
      <c r="GV32" s="59"/>
      <c r="GW32" s="59"/>
      <c r="GX32" s="59"/>
      <c r="GY32" s="59"/>
      <c r="GZ32" s="59"/>
      <c r="HA32" s="59"/>
      <c r="HB32" s="59"/>
      <c r="HC32" s="59"/>
      <c r="HD32" s="59"/>
      <c r="HE32" s="59"/>
      <c r="HF32" s="59"/>
      <c r="HG32" s="59"/>
      <c r="HH32" s="59"/>
      <c r="HI32" s="59"/>
      <c r="HJ32" s="59"/>
      <c r="HK32" s="59"/>
      <c r="HL32" s="59"/>
      <c r="HM32" s="59"/>
      <c r="HN32" s="59"/>
      <c r="HO32" s="59"/>
      <c r="HP32" s="59"/>
      <c r="HQ32" s="59"/>
      <c r="HR32" s="59"/>
      <c r="HS32" s="59"/>
      <c r="HT32" s="59"/>
      <c r="HU32" s="59"/>
      <c r="HV32" s="59"/>
      <c r="HW32" s="59"/>
      <c r="HX32" s="59"/>
      <c r="HY32" s="59"/>
      <c r="HZ32" s="59"/>
      <c r="IA32" s="59"/>
      <c r="IB32" s="59"/>
      <c r="IC32" s="59"/>
      <c r="ID32" s="59"/>
      <c r="IE32" s="59"/>
      <c r="IF32" s="59"/>
      <c r="IG32" s="59"/>
      <c r="IH32" s="59"/>
      <c r="II32" s="59"/>
      <c r="IJ32" s="59"/>
      <c r="IK32" s="59"/>
      <c r="IL32" s="59"/>
      <c r="IM32" s="59"/>
      <c r="IN32" s="59"/>
      <c r="IO32" s="59"/>
      <c r="IP32" s="59"/>
      <c r="IQ32" s="59"/>
      <c r="IR32" s="59"/>
      <c r="IS32" s="59"/>
      <c r="IT32" s="59"/>
      <c r="IU32" s="59"/>
    </row>
    <row r="33" spans="4:255" s="58" customFormat="1" ht="16.5" customHeight="1"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59"/>
      <c r="CK33" s="59"/>
      <c r="CL33" s="59"/>
      <c r="CM33" s="59"/>
      <c r="CN33" s="59"/>
      <c r="CO33" s="59"/>
      <c r="CP33" s="59"/>
      <c r="CQ33" s="59"/>
      <c r="CR33" s="59"/>
      <c r="CS33" s="59"/>
      <c r="CT33" s="59"/>
      <c r="CU33" s="59"/>
      <c r="CV33" s="59"/>
      <c r="CW33" s="59"/>
      <c r="CX33" s="59"/>
      <c r="CY33" s="59"/>
      <c r="CZ33" s="59"/>
      <c r="DA33" s="59"/>
      <c r="DB33" s="59"/>
      <c r="DC33" s="59"/>
      <c r="DD33" s="59"/>
      <c r="DE33" s="59"/>
      <c r="DF33" s="59"/>
      <c r="DG33" s="59"/>
      <c r="DH33" s="59"/>
      <c r="DI33" s="59"/>
      <c r="DJ33" s="59"/>
      <c r="DK33" s="59"/>
      <c r="DL33" s="59"/>
      <c r="DM33" s="59"/>
      <c r="DN33" s="59"/>
      <c r="DO33" s="59"/>
      <c r="DP33" s="59"/>
      <c r="DQ33" s="59"/>
      <c r="DR33" s="59"/>
      <c r="DS33" s="59"/>
      <c r="DT33" s="59"/>
      <c r="DU33" s="59"/>
      <c r="DV33" s="59"/>
      <c r="DW33" s="59"/>
      <c r="DX33" s="59"/>
      <c r="DY33" s="59"/>
      <c r="DZ33" s="59"/>
      <c r="EA33" s="59"/>
      <c r="EB33" s="59"/>
      <c r="EC33" s="59"/>
      <c r="ED33" s="59"/>
      <c r="EE33" s="59"/>
      <c r="EF33" s="59"/>
      <c r="EG33" s="59"/>
      <c r="EH33" s="59"/>
      <c r="EI33" s="59"/>
      <c r="EJ33" s="59"/>
      <c r="EK33" s="59"/>
      <c r="EL33" s="59"/>
      <c r="EM33" s="59"/>
      <c r="EN33" s="59"/>
      <c r="EO33" s="59"/>
      <c r="EP33" s="59"/>
      <c r="EQ33" s="59"/>
      <c r="ER33" s="59"/>
      <c r="ES33" s="59"/>
      <c r="ET33" s="59"/>
      <c r="EU33" s="59"/>
      <c r="EV33" s="59"/>
      <c r="EW33" s="59"/>
      <c r="EX33" s="59"/>
      <c r="EY33" s="59"/>
      <c r="EZ33" s="59"/>
      <c r="FA33" s="59"/>
      <c r="FB33" s="59"/>
      <c r="FC33" s="59"/>
      <c r="FD33" s="59"/>
      <c r="FE33" s="59"/>
      <c r="FF33" s="59"/>
      <c r="FG33" s="59"/>
      <c r="FH33" s="59"/>
      <c r="FI33" s="59"/>
      <c r="FJ33" s="59"/>
      <c r="FK33" s="59"/>
      <c r="FL33" s="59"/>
      <c r="FM33" s="59"/>
      <c r="FN33" s="59"/>
      <c r="FO33" s="59"/>
      <c r="FP33" s="59"/>
      <c r="FQ33" s="59"/>
      <c r="FR33" s="59"/>
      <c r="FS33" s="59"/>
      <c r="FT33" s="59"/>
      <c r="FU33" s="59"/>
      <c r="FV33" s="59"/>
      <c r="FW33" s="59"/>
      <c r="FX33" s="59"/>
      <c r="FY33" s="59"/>
      <c r="FZ33" s="59"/>
      <c r="GA33" s="59"/>
      <c r="GB33" s="59"/>
      <c r="GC33" s="59"/>
      <c r="GD33" s="59"/>
      <c r="GE33" s="59"/>
      <c r="GF33" s="59"/>
      <c r="GG33" s="59"/>
      <c r="GH33" s="59"/>
      <c r="GI33" s="59"/>
      <c r="GJ33" s="59"/>
      <c r="GK33" s="59"/>
      <c r="GL33" s="59"/>
      <c r="GM33" s="59"/>
      <c r="GN33" s="59"/>
      <c r="GO33" s="59"/>
      <c r="GP33" s="59"/>
      <c r="GQ33" s="59"/>
      <c r="GR33" s="59"/>
      <c r="GS33" s="59"/>
      <c r="GT33" s="59"/>
      <c r="GU33" s="59"/>
      <c r="GV33" s="59"/>
      <c r="GW33" s="59"/>
      <c r="GX33" s="59"/>
      <c r="GY33" s="59"/>
      <c r="GZ33" s="59"/>
      <c r="HA33" s="59"/>
      <c r="HB33" s="59"/>
      <c r="HC33" s="59"/>
      <c r="HD33" s="59"/>
      <c r="HE33" s="59"/>
      <c r="HF33" s="59"/>
      <c r="HG33" s="59"/>
      <c r="HH33" s="59"/>
      <c r="HI33" s="59"/>
      <c r="HJ33" s="59"/>
      <c r="HK33" s="59"/>
      <c r="HL33" s="59"/>
      <c r="HM33" s="59"/>
      <c r="HN33" s="59"/>
      <c r="HO33" s="59"/>
      <c r="HP33" s="59"/>
      <c r="HQ33" s="59"/>
      <c r="HR33" s="59"/>
      <c r="HS33" s="59"/>
      <c r="HT33" s="59"/>
      <c r="HU33" s="59"/>
      <c r="HV33" s="59"/>
      <c r="HW33" s="59"/>
      <c r="HX33" s="59"/>
      <c r="HY33" s="59"/>
      <c r="HZ33" s="59"/>
      <c r="IA33" s="59"/>
      <c r="IB33" s="59"/>
      <c r="IC33" s="59"/>
      <c r="ID33" s="59"/>
      <c r="IE33" s="59"/>
      <c r="IF33" s="59"/>
      <c r="IG33" s="59"/>
      <c r="IH33" s="59"/>
      <c r="II33" s="59"/>
      <c r="IJ33" s="59"/>
      <c r="IK33" s="59"/>
      <c r="IL33" s="59"/>
      <c r="IM33" s="59"/>
      <c r="IN33" s="59"/>
      <c r="IO33" s="59"/>
      <c r="IP33" s="59"/>
      <c r="IQ33" s="59"/>
      <c r="IR33" s="59"/>
      <c r="IS33" s="59"/>
      <c r="IT33" s="59"/>
      <c r="IU33" s="59"/>
    </row>
    <row r="34" spans="4:255" s="58" customFormat="1" ht="16.5" customHeight="1"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J34" s="59"/>
      <c r="CK34" s="59"/>
      <c r="CL34" s="59"/>
      <c r="CM34" s="59"/>
      <c r="CN34" s="59"/>
      <c r="CO34" s="59"/>
      <c r="CP34" s="59"/>
      <c r="CQ34" s="59"/>
      <c r="CR34" s="59"/>
      <c r="CS34" s="59"/>
      <c r="CT34" s="59"/>
      <c r="CU34" s="59"/>
      <c r="CV34" s="59"/>
      <c r="CW34" s="59"/>
      <c r="CX34" s="59"/>
      <c r="CY34" s="59"/>
      <c r="CZ34" s="59"/>
      <c r="DA34" s="59"/>
      <c r="DB34" s="59"/>
      <c r="DC34" s="59"/>
      <c r="DD34" s="59"/>
      <c r="DE34" s="59"/>
      <c r="DF34" s="59"/>
      <c r="DG34" s="59"/>
      <c r="DH34" s="59"/>
      <c r="DI34" s="59"/>
      <c r="DJ34" s="59"/>
      <c r="DK34" s="59"/>
      <c r="DL34" s="59"/>
      <c r="DM34" s="59"/>
      <c r="DN34" s="59"/>
      <c r="DO34" s="59"/>
      <c r="DP34" s="59"/>
      <c r="DQ34" s="59"/>
      <c r="DR34" s="59"/>
      <c r="DS34" s="59"/>
      <c r="DT34" s="59"/>
      <c r="DU34" s="59"/>
      <c r="DV34" s="59"/>
      <c r="DW34" s="59"/>
      <c r="DX34" s="59"/>
      <c r="DY34" s="59"/>
      <c r="DZ34" s="59"/>
      <c r="EA34" s="59"/>
      <c r="EB34" s="59"/>
      <c r="EC34" s="59"/>
      <c r="ED34" s="59"/>
      <c r="EE34" s="59"/>
      <c r="EF34" s="59"/>
      <c r="EG34" s="59"/>
      <c r="EH34" s="59"/>
      <c r="EI34" s="59"/>
      <c r="EJ34" s="59"/>
      <c r="EK34" s="59"/>
      <c r="EL34" s="59"/>
      <c r="EM34" s="59"/>
      <c r="EN34" s="59"/>
      <c r="EO34" s="59"/>
      <c r="EP34" s="59"/>
      <c r="EQ34" s="59"/>
      <c r="ER34" s="59"/>
      <c r="ES34" s="59"/>
      <c r="ET34" s="59"/>
      <c r="EU34" s="59"/>
      <c r="EV34" s="59"/>
      <c r="EW34" s="59"/>
      <c r="EX34" s="59"/>
      <c r="EY34" s="59"/>
      <c r="EZ34" s="59"/>
      <c r="FA34" s="59"/>
      <c r="FB34" s="59"/>
      <c r="FC34" s="59"/>
      <c r="FD34" s="59"/>
      <c r="FE34" s="59"/>
      <c r="FF34" s="59"/>
      <c r="FG34" s="59"/>
      <c r="FH34" s="59"/>
      <c r="FI34" s="59"/>
      <c r="FJ34" s="59"/>
      <c r="FK34" s="59"/>
      <c r="FL34" s="59"/>
      <c r="FM34" s="59"/>
      <c r="FN34" s="59"/>
      <c r="FO34" s="59"/>
      <c r="FP34" s="59"/>
      <c r="FQ34" s="59"/>
      <c r="FR34" s="59"/>
      <c r="FS34" s="59"/>
      <c r="FT34" s="59"/>
      <c r="FU34" s="59"/>
      <c r="FV34" s="59"/>
      <c r="FW34" s="59"/>
      <c r="FX34" s="59"/>
      <c r="FY34" s="59"/>
      <c r="FZ34" s="59"/>
      <c r="GA34" s="59"/>
      <c r="GB34" s="59"/>
      <c r="GC34" s="59"/>
      <c r="GD34" s="59"/>
      <c r="GE34" s="59"/>
      <c r="GF34" s="59"/>
      <c r="GG34" s="59"/>
      <c r="GH34" s="59"/>
      <c r="GI34" s="59"/>
      <c r="GJ34" s="59"/>
      <c r="GK34" s="59"/>
      <c r="GL34" s="59"/>
      <c r="GM34" s="59"/>
      <c r="GN34" s="59"/>
      <c r="GO34" s="59"/>
      <c r="GP34" s="59"/>
      <c r="GQ34" s="59"/>
      <c r="GR34" s="59"/>
      <c r="GS34" s="59"/>
      <c r="GT34" s="59"/>
      <c r="GU34" s="59"/>
      <c r="GV34" s="59"/>
      <c r="GW34" s="59"/>
      <c r="GX34" s="59"/>
      <c r="GY34" s="59"/>
      <c r="GZ34" s="59"/>
      <c r="HA34" s="59"/>
      <c r="HB34" s="59"/>
      <c r="HC34" s="59"/>
      <c r="HD34" s="59"/>
      <c r="HE34" s="59"/>
      <c r="HF34" s="59"/>
      <c r="HG34" s="59"/>
      <c r="HH34" s="59"/>
      <c r="HI34" s="59"/>
      <c r="HJ34" s="59"/>
      <c r="HK34" s="59"/>
      <c r="HL34" s="59"/>
      <c r="HM34" s="59"/>
      <c r="HN34" s="59"/>
      <c r="HO34" s="59"/>
      <c r="HP34" s="59"/>
      <c r="HQ34" s="59"/>
      <c r="HR34" s="59"/>
      <c r="HS34" s="59"/>
      <c r="HT34" s="59"/>
      <c r="HU34" s="59"/>
      <c r="HV34" s="59"/>
      <c r="HW34" s="59"/>
      <c r="HX34" s="59"/>
      <c r="HY34" s="59"/>
      <c r="HZ34" s="59"/>
      <c r="IA34" s="59"/>
      <c r="IB34" s="59"/>
      <c r="IC34" s="59"/>
      <c r="ID34" s="59"/>
      <c r="IE34" s="59"/>
      <c r="IF34" s="59"/>
      <c r="IG34" s="59"/>
      <c r="IH34" s="59"/>
      <c r="II34" s="59"/>
      <c r="IJ34" s="59"/>
      <c r="IK34" s="59"/>
      <c r="IL34" s="59"/>
      <c r="IM34" s="59"/>
      <c r="IN34" s="59"/>
      <c r="IO34" s="59"/>
      <c r="IP34" s="59"/>
      <c r="IQ34" s="59"/>
      <c r="IR34" s="59"/>
      <c r="IS34" s="59"/>
      <c r="IT34" s="59"/>
      <c r="IU34" s="59"/>
    </row>
    <row r="35" spans="4:255" s="58" customFormat="1" ht="16.5" customHeight="1"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59"/>
      <c r="CC35" s="59"/>
      <c r="CD35" s="59"/>
      <c r="CE35" s="59"/>
      <c r="CF35" s="59"/>
      <c r="CG35" s="59"/>
      <c r="CH35" s="59"/>
      <c r="CI35" s="59"/>
      <c r="CJ35" s="59"/>
      <c r="CK35" s="59"/>
      <c r="CL35" s="59"/>
      <c r="CM35" s="59"/>
      <c r="CN35" s="59"/>
      <c r="CO35" s="59"/>
      <c r="CP35" s="59"/>
      <c r="CQ35" s="59"/>
      <c r="CR35" s="59"/>
      <c r="CS35" s="59"/>
      <c r="CT35" s="59"/>
      <c r="CU35" s="59"/>
      <c r="CV35" s="59"/>
      <c r="CW35" s="59"/>
      <c r="CX35" s="59"/>
      <c r="CY35" s="59"/>
      <c r="CZ35" s="59"/>
      <c r="DA35" s="59"/>
      <c r="DB35" s="59"/>
      <c r="DC35" s="59"/>
      <c r="DD35" s="59"/>
      <c r="DE35" s="59"/>
      <c r="DF35" s="59"/>
      <c r="DG35" s="59"/>
      <c r="DH35" s="59"/>
      <c r="DI35" s="59"/>
      <c r="DJ35" s="59"/>
      <c r="DK35" s="59"/>
      <c r="DL35" s="59"/>
      <c r="DM35" s="59"/>
      <c r="DN35" s="59"/>
      <c r="DO35" s="59"/>
      <c r="DP35" s="59"/>
      <c r="DQ35" s="59"/>
      <c r="DR35" s="59"/>
      <c r="DS35" s="59"/>
      <c r="DT35" s="59"/>
      <c r="DU35" s="59"/>
      <c r="DV35" s="59"/>
      <c r="DW35" s="59"/>
      <c r="DX35" s="59"/>
      <c r="DY35" s="59"/>
      <c r="DZ35" s="59"/>
      <c r="EA35" s="59"/>
      <c r="EB35" s="59"/>
      <c r="EC35" s="59"/>
      <c r="ED35" s="59"/>
      <c r="EE35" s="59"/>
      <c r="EF35" s="59"/>
      <c r="EG35" s="59"/>
      <c r="EH35" s="59"/>
      <c r="EI35" s="59"/>
      <c r="EJ35" s="59"/>
      <c r="EK35" s="59"/>
      <c r="EL35" s="59"/>
      <c r="EM35" s="59"/>
      <c r="EN35" s="59"/>
      <c r="EO35" s="59"/>
      <c r="EP35" s="59"/>
      <c r="EQ35" s="59"/>
      <c r="ER35" s="59"/>
      <c r="ES35" s="59"/>
      <c r="ET35" s="59"/>
      <c r="EU35" s="59"/>
      <c r="EV35" s="59"/>
      <c r="EW35" s="59"/>
      <c r="EX35" s="59"/>
      <c r="EY35" s="59"/>
      <c r="EZ35" s="59"/>
      <c r="FA35" s="59"/>
      <c r="FB35" s="59"/>
      <c r="FC35" s="59"/>
      <c r="FD35" s="59"/>
      <c r="FE35" s="59"/>
      <c r="FF35" s="59"/>
      <c r="FG35" s="59"/>
      <c r="FH35" s="59"/>
      <c r="FI35" s="59"/>
      <c r="FJ35" s="59"/>
      <c r="FK35" s="59"/>
      <c r="FL35" s="59"/>
      <c r="FM35" s="59"/>
      <c r="FN35" s="59"/>
      <c r="FO35" s="59"/>
      <c r="FP35" s="59"/>
      <c r="FQ35" s="59"/>
      <c r="FR35" s="59"/>
      <c r="FS35" s="59"/>
      <c r="FT35" s="59"/>
      <c r="FU35" s="59"/>
      <c r="FV35" s="59"/>
      <c r="FW35" s="59"/>
      <c r="FX35" s="59"/>
      <c r="FY35" s="59"/>
      <c r="FZ35" s="59"/>
      <c r="GA35" s="59"/>
      <c r="GB35" s="59"/>
      <c r="GC35" s="59"/>
      <c r="GD35" s="59"/>
      <c r="GE35" s="59"/>
      <c r="GF35" s="59"/>
      <c r="GG35" s="59"/>
      <c r="GH35" s="59"/>
      <c r="GI35" s="59"/>
      <c r="GJ35" s="59"/>
      <c r="GK35" s="59"/>
      <c r="GL35" s="59"/>
      <c r="GM35" s="59"/>
      <c r="GN35" s="59"/>
      <c r="GO35" s="59"/>
      <c r="GP35" s="59"/>
      <c r="GQ35" s="59"/>
      <c r="GR35" s="59"/>
      <c r="GS35" s="59"/>
      <c r="GT35" s="59"/>
      <c r="GU35" s="59"/>
      <c r="GV35" s="59"/>
      <c r="GW35" s="59"/>
      <c r="GX35" s="59"/>
      <c r="GY35" s="59"/>
      <c r="GZ35" s="59"/>
      <c r="HA35" s="59"/>
      <c r="HB35" s="59"/>
      <c r="HC35" s="59"/>
      <c r="HD35" s="59"/>
      <c r="HE35" s="59"/>
      <c r="HF35" s="59"/>
      <c r="HG35" s="59"/>
      <c r="HH35" s="59"/>
      <c r="HI35" s="59"/>
      <c r="HJ35" s="59"/>
      <c r="HK35" s="59"/>
      <c r="HL35" s="59"/>
      <c r="HM35" s="59"/>
      <c r="HN35" s="59"/>
      <c r="HO35" s="59"/>
      <c r="HP35" s="59"/>
      <c r="HQ35" s="59"/>
      <c r="HR35" s="59"/>
      <c r="HS35" s="59"/>
      <c r="HT35" s="59"/>
      <c r="HU35" s="59"/>
      <c r="HV35" s="59"/>
      <c r="HW35" s="59"/>
      <c r="HX35" s="59"/>
      <c r="HY35" s="59"/>
      <c r="HZ35" s="59"/>
      <c r="IA35" s="59"/>
      <c r="IB35" s="59"/>
      <c r="IC35" s="59"/>
      <c r="ID35" s="59"/>
      <c r="IE35" s="59"/>
      <c r="IF35" s="59"/>
      <c r="IG35" s="59"/>
      <c r="IH35" s="59"/>
      <c r="II35" s="59"/>
      <c r="IJ35" s="59"/>
      <c r="IK35" s="59"/>
      <c r="IL35" s="59"/>
      <c r="IM35" s="59"/>
      <c r="IN35" s="59"/>
      <c r="IO35" s="59"/>
      <c r="IP35" s="59"/>
      <c r="IQ35" s="59"/>
      <c r="IR35" s="59"/>
      <c r="IS35" s="59"/>
      <c r="IT35" s="59"/>
      <c r="IU35" s="59"/>
    </row>
    <row r="36" spans="4:255" s="58" customFormat="1" ht="16.5" customHeight="1"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59"/>
      <c r="CA36" s="59"/>
      <c r="CB36" s="59"/>
      <c r="CC36" s="59"/>
      <c r="CD36" s="59"/>
      <c r="CE36" s="59"/>
      <c r="CF36" s="59"/>
      <c r="CG36" s="59"/>
      <c r="CH36" s="59"/>
      <c r="CI36" s="59"/>
      <c r="CJ36" s="59"/>
      <c r="CK36" s="59"/>
      <c r="CL36" s="59"/>
      <c r="CM36" s="59"/>
      <c r="CN36" s="59"/>
      <c r="CO36" s="59"/>
      <c r="CP36" s="59"/>
      <c r="CQ36" s="59"/>
      <c r="CR36" s="59"/>
      <c r="CS36" s="59"/>
      <c r="CT36" s="59"/>
      <c r="CU36" s="59"/>
      <c r="CV36" s="59"/>
      <c r="CW36" s="59"/>
      <c r="CX36" s="59"/>
      <c r="CY36" s="59"/>
      <c r="CZ36" s="59"/>
      <c r="DA36" s="59"/>
      <c r="DB36" s="59"/>
      <c r="DC36" s="59"/>
      <c r="DD36" s="59"/>
      <c r="DE36" s="59"/>
      <c r="DF36" s="59"/>
      <c r="DG36" s="59"/>
      <c r="DH36" s="59"/>
      <c r="DI36" s="59"/>
      <c r="DJ36" s="59"/>
      <c r="DK36" s="59"/>
      <c r="DL36" s="59"/>
      <c r="DM36" s="59"/>
      <c r="DN36" s="59"/>
      <c r="DO36" s="59"/>
      <c r="DP36" s="59"/>
      <c r="DQ36" s="59"/>
      <c r="DR36" s="59"/>
      <c r="DS36" s="59"/>
      <c r="DT36" s="59"/>
      <c r="DU36" s="59"/>
      <c r="DV36" s="59"/>
      <c r="DW36" s="59"/>
      <c r="DX36" s="59"/>
      <c r="DY36" s="59"/>
      <c r="DZ36" s="59"/>
      <c r="EA36" s="59"/>
      <c r="EB36" s="59"/>
      <c r="EC36" s="59"/>
      <c r="ED36" s="59"/>
      <c r="EE36" s="59"/>
      <c r="EF36" s="59"/>
      <c r="EG36" s="59"/>
      <c r="EH36" s="59"/>
      <c r="EI36" s="59"/>
      <c r="EJ36" s="59"/>
      <c r="EK36" s="59"/>
      <c r="EL36" s="59"/>
      <c r="EM36" s="59"/>
      <c r="EN36" s="59"/>
      <c r="EO36" s="59"/>
      <c r="EP36" s="59"/>
      <c r="EQ36" s="59"/>
      <c r="ER36" s="59"/>
      <c r="ES36" s="59"/>
      <c r="ET36" s="59"/>
      <c r="EU36" s="59"/>
      <c r="EV36" s="59"/>
      <c r="EW36" s="59"/>
      <c r="EX36" s="59"/>
      <c r="EY36" s="59"/>
      <c r="EZ36" s="59"/>
      <c r="FA36" s="59"/>
      <c r="FB36" s="59"/>
      <c r="FC36" s="59"/>
      <c r="FD36" s="59"/>
      <c r="FE36" s="59"/>
      <c r="FF36" s="59"/>
      <c r="FG36" s="59"/>
      <c r="FH36" s="59"/>
      <c r="FI36" s="59"/>
      <c r="FJ36" s="59"/>
      <c r="FK36" s="59"/>
      <c r="FL36" s="59"/>
      <c r="FM36" s="59"/>
      <c r="FN36" s="59"/>
      <c r="FO36" s="59"/>
      <c r="FP36" s="59"/>
      <c r="FQ36" s="59"/>
      <c r="FR36" s="59"/>
      <c r="FS36" s="59"/>
      <c r="FT36" s="59"/>
      <c r="FU36" s="59"/>
      <c r="FV36" s="59"/>
      <c r="FW36" s="59"/>
      <c r="FX36" s="59"/>
      <c r="FY36" s="59"/>
      <c r="FZ36" s="59"/>
      <c r="GA36" s="59"/>
      <c r="GB36" s="59"/>
      <c r="GC36" s="59"/>
      <c r="GD36" s="59"/>
      <c r="GE36" s="59"/>
      <c r="GF36" s="59"/>
      <c r="GG36" s="59"/>
      <c r="GH36" s="59"/>
      <c r="GI36" s="59"/>
      <c r="GJ36" s="59"/>
      <c r="GK36" s="59"/>
      <c r="GL36" s="59"/>
      <c r="GM36" s="59"/>
      <c r="GN36" s="59"/>
      <c r="GO36" s="59"/>
      <c r="GP36" s="59"/>
      <c r="GQ36" s="59"/>
      <c r="GR36" s="59"/>
      <c r="GS36" s="59"/>
      <c r="GT36" s="59"/>
      <c r="GU36" s="59"/>
      <c r="GV36" s="59"/>
      <c r="GW36" s="59"/>
      <c r="GX36" s="59"/>
      <c r="GY36" s="59"/>
      <c r="GZ36" s="59"/>
      <c r="HA36" s="59"/>
      <c r="HB36" s="59"/>
      <c r="HC36" s="59"/>
      <c r="HD36" s="59"/>
      <c r="HE36" s="59"/>
      <c r="HF36" s="59"/>
      <c r="HG36" s="59"/>
      <c r="HH36" s="59"/>
      <c r="HI36" s="59"/>
      <c r="HJ36" s="59"/>
      <c r="HK36" s="59"/>
      <c r="HL36" s="59"/>
      <c r="HM36" s="59"/>
      <c r="HN36" s="59"/>
      <c r="HO36" s="59"/>
      <c r="HP36" s="59"/>
      <c r="HQ36" s="59"/>
      <c r="HR36" s="59"/>
      <c r="HS36" s="59"/>
      <c r="HT36" s="59"/>
      <c r="HU36" s="59"/>
      <c r="HV36" s="59"/>
      <c r="HW36" s="59"/>
      <c r="HX36" s="59"/>
      <c r="HY36" s="59"/>
      <c r="HZ36" s="59"/>
      <c r="IA36" s="59"/>
      <c r="IB36" s="59"/>
      <c r="IC36" s="59"/>
      <c r="ID36" s="59"/>
      <c r="IE36" s="59"/>
      <c r="IF36" s="59"/>
      <c r="IG36" s="59"/>
      <c r="IH36" s="59"/>
      <c r="II36" s="59"/>
      <c r="IJ36" s="59"/>
      <c r="IK36" s="59"/>
      <c r="IL36" s="59"/>
      <c r="IM36" s="59"/>
      <c r="IN36" s="59"/>
      <c r="IO36" s="59"/>
      <c r="IP36" s="59"/>
      <c r="IQ36" s="59"/>
      <c r="IR36" s="59"/>
      <c r="IS36" s="59"/>
      <c r="IT36" s="59"/>
      <c r="IU36" s="59"/>
    </row>
    <row r="37" spans="4:255" s="58" customFormat="1" ht="16.5" customHeight="1"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59"/>
      <c r="CF37" s="59"/>
      <c r="CG37" s="59"/>
      <c r="CH37" s="59"/>
      <c r="CI37" s="59"/>
      <c r="CJ37" s="59"/>
      <c r="CK37" s="59"/>
      <c r="CL37" s="59"/>
      <c r="CM37" s="59"/>
      <c r="CN37" s="59"/>
      <c r="CO37" s="59"/>
      <c r="CP37" s="59"/>
      <c r="CQ37" s="59"/>
      <c r="CR37" s="59"/>
      <c r="CS37" s="59"/>
      <c r="CT37" s="59"/>
      <c r="CU37" s="59"/>
      <c r="CV37" s="59"/>
      <c r="CW37" s="59"/>
      <c r="CX37" s="59"/>
      <c r="CY37" s="59"/>
      <c r="CZ37" s="59"/>
      <c r="DA37" s="59"/>
      <c r="DB37" s="59"/>
      <c r="DC37" s="59"/>
      <c r="DD37" s="59"/>
      <c r="DE37" s="59"/>
      <c r="DF37" s="59"/>
      <c r="DG37" s="59"/>
      <c r="DH37" s="59"/>
      <c r="DI37" s="59"/>
      <c r="DJ37" s="59"/>
      <c r="DK37" s="59"/>
      <c r="DL37" s="59"/>
      <c r="DM37" s="59"/>
      <c r="DN37" s="59"/>
      <c r="DO37" s="59"/>
      <c r="DP37" s="59"/>
      <c r="DQ37" s="59"/>
      <c r="DR37" s="59"/>
      <c r="DS37" s="59"/>
      <c r="DT37" s="59"/>
      <c r="DU37" s="59"/>
      <c r="DV37" s="59"/>
      <c r="DW37" s="59"/>
      <c r="DX37" s="59"/>
      <c r="DY37" s="59"/>
      <c r="DZ37" s="59"/>
      <c r="EA37" s="59"/>
      <c r="EB37" s="59"/>
      <c r="EC37" s="59"/>
      <c r="ED37" s="59"/>
      <c r="EE37" s="59"/>
      <c r="EF37" s="59"/>
      <c r="EG37" s="59"/>
      <c r="EH37" s="59"/>
      <c r="EI37" s="59"/>
      <c r="EJ37" s="59"/>
      <c r="EK37" s="59"/>
      <c r="EL37" s="59"/>
      <c r="EM37" s="59"/>
      <c r="EN37" s="59"/>
      <c r="EO37" s="59"/>
      <c r="EP37" s="59"/>
      <c r="EQ37" s="59"/>
      <c r="ER37" s="59"/>
      <c r="ES37" s="59"/>
      <c r="ET37" s="59"/>
      <c r="EU37" s="59"/>
      <c r="EV37" s="59"/>
      <c r="EW37" s="59"/>
      <c r="EX37" s="59"/>
      <c r="EY37" s="59"/>
      <c r="EZ37" s="59"/>
      <c r="FA37" s="59"/>
      <c r="FB37" s="59"/>
      <c r="FC37" s="59"/>
      <c r="FD37" s="59"/>
      <c r="FE37" s="59"/>
      <c r="FF37" s="59"/>
      <c r="FG37" s="59"/>
      <c r="FH37" s="59"/>
      <c r="FI37" s="59"/>
      <c r="FJ37" s="59"/>
      <c r="FK37" s="59"/>
      <c r="FL37" s="59"/>
      <c r="FM37" s="59"/>
      <c r="FN37" s="59"/>
      <c r="FO37" s="59"/>
      <c r="FP37" s="59"/>
      <c r="FQ37" s="59"/>
      <c r="FR37" s="59"/>
      <c r="FS37" s="59"/>
      <c r="FT37" s="59"/>
      <c r="FU37" s="59"/>
      <c r="FV37" s="59"/>
      <c r="FW37" s="59"/>
      <c r="FX37" s="59"/>
      <c r="FY37" s="59"/>
      <c r="FZ37" s="59"/>
      <c r="GA37" s="59"/>
      <c r="GB37" s="59"/>
      <c r="GC37" s="59"/>
      <c r="GD37" s="59"/>
      <c r="GE37" s="59"/>
      <c r="GF37" s="59"/>
      <c r="GG37" s="59"/>
      <c r="GH37" s="59"/>
      <c r="GI37" s="59"/>
      <c r="GJ37" s="59"/>
      <c r="GK37" s="59"/>
      <c r="GL37" s="59"/>
      <c r="GM37" s="59"/>
      <c r="GN37" s="59"/>
      <c r="GO37" s="59"/>
      <c r="GP37" s="59"/>
      <c r="GQ37" s="59"/>
      <c r="GR37" s="59"/>
      <c r="GS37" s="59"/>
      <c r="GT37" s="59"/>
      <c r="GU37" s="59"/>
      <c r="GV37" s="59"/>
      <c r="GW37" s="59"/>
      <c r="GX37" s="59"/>
      <c r="GY37" s="59"/>
      <c r="GZ37" s="59"/>
      <c r="HA37" s="59"/>
      <c r="HB37" s="59"/>
      <c r="HC37" s="59"/>
      <c r="HD37" s="59"/>
      <c r="HE37" s="59"/>
      <c r="HF37" s="59"/>
      <c r="HG37" s="59"/>
      <c r="HH37" s="59"/>
      <c r="HI37" s="59"/>
      <c r="HJ37" s="59"/>
      <c r="HK37" s="59"/>
      <c r="HL37" s="59"/>
      <c r="HM37" s="59"/>
      <c r="HN37" s="59"/>
      <c r="HO37" s="59"/>
      <c r="HP37" s="59"/>
      <c r="HQ37" s="59"/>
      <c r="HR37" s="59"/>
      <c r="HS37" s="59"/>
      <c r="HT37" s="59"/>
      <c r="HU37" s="59"/>
      <c r="HV37" s="59"/>
      <c r="HW37" s="59"/>
      <c r="HX37" s="59"/>
      <c r="HY37" s="59"/>
      <c r="HZ37" s="59"/>
      <c r="IA37" s="59"/>
      <c r="IB37" s="59"/>
      <c r="IC37" s="59"/>
      <c r="ID37" s="59"/>
      <c r="IE37" s="59"/>
      <c r="IF37" s="59"/>
      <c r="IG37" s="59"/>
      <c r="IH37" s="59"/>
      <c r="II37" s="59"/>
      <c r="IJ37" s="59"/>
      <c r="IK37" s="59"/>
      <c r="IL37" s="59"/>
      <c r="IM37" s="59"/>
      <c r="IN37" s="59"/>
      <c r="IO37" s="59"/>
      <c r="IP37" s="59"/>
      <c r="IQ37" s="59"/>
      <c r="IR37" s="59"/>
      <c r="IS37" s="59"/>
      <c r="IT37" s="59"/>
      <c r="IU37" s="59"/>
    </row>
    <row r="38" spans="4:255" s="58" customFormat="1" ht="16.5" customHeight="1"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59"/>
      <c r="CK38" s="59"/>
      <c r="CL38" s="59"/>
      <c r="CM38" s="59"/>
      <c r="CN38" s="59"/>
      <c r="CO38" s="59"/>
      <c r="CP38" s="59"/>
      <c r="CQ38" s="59"/>
      <c r="CR38" s="59"/>
      <c r="CS38" s="59"/>
      <c r="CT38" s="59"/>
      <c r="CU38" s="59"/>
      <c r="CV38" s="59"/>
      <c r="CW38" s="59"/>
      <c r="CX38" s="59"/>
      <c r="CY38" s="59"/>
      <c r="CZ38" s="59"/>
      <c r="DA38" s="59"/>
      <c r="DB38" s="59"/>
      <c r="DC38" s="59"/>
      <c r="DD38" s="59"/>
      <c r="DE38" s="59"/>
      <c r="DF38" s="59"/>
      <c r="DG38" s="59"/>
      <c r="DH38" s="59"/>
      <c r="DI38" s="59"/>
      <c r="DJ38" s="59"/>
      <c r="DK38" s="59"/>
      <c r="DL38" s="59"/>
      <c r="DM38" s="59"/>
      <c r="DN38" s="59"/>
      <c r="DO38" s="59"/>
      <c r="DP38" s="59"/>
      <c r="DQ38" s="59"/>
      <c r="DR38" s="59"/>
      <c r="DS38" s="59"/>
      <c r="DT38" s="59"/>
      <c r="DU38" s="59"/>
      <c r="DV38" s="59"/>
      <c r="DW38" s="59"/>
      <c r="DX38" s="59"/>
      <c r="DY38" s="59"/>
      <c r="DZ38" s="59"/>
      <c r="EA38" s="59"/>
      <c r="EB38" s="59"/>
      <c r="EC38" s="59"/>
      <c r="ED38" s="59"/>
      <c r="EE38" s="59"/>
      <c r="EF38" s="59"/>
      <c r="EG38" s="59"/>
      <c r="EH38" s="59"/>
      <c r="EI38" s="59"/>
      <c r="EJ38" s="59"/>
      <c r="EK38" s="59"/>
      <c r="EL38" s="59"/>
      <c r="EM38" s="59"/>
      <c r="EN38" s="59"/>
      <c r="EO38" s="59"/>
      <c r="EP38" s="59"/>
      <c r="EQ38" s="59"/>
      <c r="ER38" s="59"/>
      <c r="ES38" s="59"/>
      <c r="ET38" s="59"/>
      <c r="EU38" s="59"/>
      <c r="EV38" s="59"/>
      <c r="EW38" s="59"/>
      <c r="EX38" s="59"/>
      <c r="EY38" s="59"/>
      <c r="EZ38" s="59"/>
      <c r="FA38" s="59"/>
      <c r="FB38" s="59"/>
      <c r="FC38" s="59"/>
      <c r="FD38" s="59"/>
      <c r="FE38" s="59"/>
      <c r="FF38" s="59"/>
      <c r="FG38" s="59"/>
      <c r="FH38" s="59"/>
      <c r="FI38" s="59"/>
      <c r="FJ38" s="59"/>
      <c r="FK38" s="59"/>
      <c r="FL38" s="59"/>
      <c r="FM38" s="59"/>
      <c r="FN38" s="59"/>
      <c r="FO38" s="59"/>
      <c r="FP38" s="59"/>
      <c r="FQ38" s="59"/>
      <c r="FR38" s="59"/>
      <c r="FS38" s="59"/>
      <c r="FT38" s="59"/>
      <c r="FU38" s="59"/>
      <c r="FV38" s="59"/>
      <c r="FW38" s="59"/>
      <c r="FX38" s="59"/>
      <c r="FY38" s="59"/>
      <c r="FZ38" s="59"/>
      <c r="GA38" s="59"/>
      <c r="GB38" s="59"/>
      <c r="GC38" s="59"/>
      <c r="GD38" s="59"/>
      <c r="GE38" s="59"/>
      <c r="GF38" s="59"/>
      <c r="GG38" s="59"/>
      <c r="GH38" s="59"/>
      <c r="GI38" s="59"/>
      <c r="GJ38" s="59"/>
      <c r="GK38" s="59"/>
      <c r="GL38" s="59"/>
      <c r="GM38" s="59"/>
      <c r="GN38" s="59"/>
      <c r="GO38" s="59"/>
      <c r="GP38" s="59"/>
      <c r="GQ38" s="59"/>
      <c r="GR38" s="59"/>
      <c r="GS38" s="59"/>
      <c r="GT38" s="59"/>
      <c r="GU38" s="59"/>
      <c r="GV38" s="59"/>
      <c r="GW38" s="59"/>
      <c r="GX38" s="59"/>
      <c r="GY38" s="59"/>
      <c r="GZ38" s="59"/>
      <c r="HA38" s="59"/>
      <c r="HB38" s="59"/>
      <c r="HC38" s="59"/>
      <c r="HD38" s="59"/>
      <c r="HE38" s="59"/>
      <c r="HF38" s="59"/>
      <c r="HG38" s="59"/>
      <c r="HH38" s="59"/>
      <c r="HI38" s="59"/>
      <c r="HJ38" s="59"/>
      <c r="HK38" s="59"/>
      <c r="HL38" s="59"/>
      <c r="HM38" s="59"/>
      <c r="HN38" s="59"/>
      <c r="HO38" s="59"/>
      <c r="HP38" s="59"/>
      <c r="HQ38" s="59"/>
      <c r="HR38" s="59"/>
      <c r="HS38" s="59"/>
      <c r="HT38" s="59"/>
      <c r="HU38" s="59"/>
      <c r="HV38" s="59"/>
      <c r="HW38" s="59"/>
      <c r="HX38" s="59"/>
      <c r="HY38" s="59"/>
      <c r="HZ38" s="59"/>
      <c r="IA38" s="59"/>
      <c r="IB38" s="59"/>
      <c r="IC38" s="59"/>
      <c r="ID38" s="59"/>
      <c r="IE38" s="59"/>
      <c r="IF38" s="59"/>
      <c r="IG38" s="59"/>
      <c r="IH38" s="59"/>
      <c r="II38" s="59"/>
      <c r="IJ38" s="59"/>
      <c r="IK38" s="59"/>
      <c r="IL38" s="59"/>
      <c r="IM38" s="59"/>
      <c r="IN38" s="59"/>
      <c r="IO38" s="59"/>
      <c r="IP38" s="59"/>
      <c r="IQ38" s="59"/>
      <c r="IR38" s="59"/>
      <c r="IS38" s="59"/>
      <c r="IT38" s="59"/>
      <c r="IU38" s="59"/>
    </row>
    <row r="39" spans="4:255" s="58" customFormat="1" ht="16.5" customHeight="1"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59"/>
      <c r="CA39" s="59"/>
      <c r="CB39" s="59"/>
      <c r="CC39" s="59"/>
      <c r="CD39" s="59"/>
      <c r="CE39" s="59"/>
      <c r="CF39" s="59"/>
      <c r="CG39" s="59"/>
      <c r="CH39" s="59"/>
      <c r="CI39" s="59"/>
      <c r="CJ39" s="59"/>
      <c r="CK39" s="59"/>
      <c r="CL39" s="59"/>
      <c r="CM39" s="59"/>
      <c r="CN39" s="59"/>
      <c r="CO39" s="59"/>
      <c r="CP39" s="59"/>
      <c r="CQ39" s="59"/>
      <c r="CR39" s="59"/>
      <c r="CS39" s="59"/>
      <c r="CT39" s="59"/>
      <c r="CU39" s="59"/>
      <c r="CV39" s="59"/>
      <c r="CW39" s="59"/>
      <c r="CX39" s="59"/>
      <c r="CY39" s="59"/>
      <c r="CZ39" s="59"/>
      <c r="DA39" s="59"/>
      <c r="DB39" s="59"/>
      <c r="DC39" s="59"/>
      <c r="DD39" s="59"/>
      <c r="DE39" s="59"/>
      <c r="DF39" s="59"/>
      <c r="DG39" s="59"/>
      <c r="DH39" s="59"/>
      <c r="DI39" s="59"/>
      <c r="DJ39" s="59"/>
      <c r="DK39" s="59"/>
      <c r="DL39" s="59"/>
      <c r="DM39" s="59"/>
      <c r="DN39" s="59"/>
      <c r="DO39" s="59"/>
      <c r="DP39" s="59"/>
      <c r="DQ39" s="59"/>
      <c r="DR39" s="59"/>
      <c r="DS39" s="59"/>
      <c r="DT39" s="59"/>
      <c r="DU39" s="59"/>
      <c r="DV39" s="59"/>
      <c r="DW39" s="59"/>
      <c r="DX39" s="59"/>
      <c r="DY39" s="59"/>
      <c r="DZ39" s="59"/>
      <c r="EA39" s="59"/>
      <c r="EB39" s="59"/>
      <c r="EC39" s="59"/>
      <c r="ED39" s="59"/>
      <c r="EE39" s="59"/>
      <c r="EF39" s="59"/>
      <c r="EG39" s="59"/>
      <c r="EH39" s="59"/>
      <c r="EI39" s="59"/>
      <c r="EJ39" s="59"/>
      <c r="EK39" s="59"/>
      <c r="EL39" s="59"/>
      <c r="EM39" s="59"/>
      <c r="EN39" s="59"/>
      <c r="EO39" s="59"/>
      <c r="EP39" s="59"/>
      <c r="EQ39" s="59"/>
      <c r="ER39" s="59"/>
      <c r="ES39" s="59"/>
      <c r="ET39" s="59"/>
      <c r="EU39" s="59"/>
      <c r="EV39" s="59"/>
      <c r="EW39" s="59"/>
      <c r="EX39" s="59"/>
      <c r="EY39" s="59"/>
      <c r="EZ39" s="59"/>
      <c r="FA39" s="59"/>
      <c r="FB39" s="59"/>
      <c r="FC39" s="59"/>
      <c r="FD39" s="59"/>
      <c r="FE39" s="59"/>
      <c r="FF39" s="59"/>
      <c r="FG39" s="59"/>
      <c r="FH39" s="59"/>
      <c r="FI39" s="59"/>
      <c r="FJ39" s="59"/>
      <c r="FK39" s="59"/>
      <c r="FL39" s="59"/>
      <c r="FM39" s="59"/>
      <c r="FN39" s="59"/>
      <c r="FO39" s="59"/>
      <c r="FP39" s="59"/>
      <c r="FQ39" s="59"/>
      <c r="FR39" s="59"/>
      <c r="FS39" s="59"/>
      <c r="FT39" s="59"/>
      <c r="FU39" s="59"/>
      <c r="FV39" s="59"/>
      <c r="FW39" s="59"/>
      <c r="FX39" s="59"/>
      <c r="FY39" s="59"/>
      <c r="FZ39" s="59"/>
      <c r="GA39" s="59"/>
      <c r="GB39" s="59"/>
      <c r="GC39" s="59"/>
      <c r="GD39" s="59"/>
      <c r="GE39" s="59"/>
      <c r="GF39" s="59"/>
      <c r="GG39" s="59"/>
      <c r="GH39" s="59"/>
      <c r="GI39" s="59"/>
      <c r="GJ39" s="59"/>
      <c r="GK39" s="59"/>
      <c r="GL39" s="59"/>
      <c r="GM39" s="59"/>
      <c r="GN39" s="59"/>
      <c r="GO39" s="59"/>
      <c r="GP39" s="59"/>
      <c r="GQ39" s="59"/>
      <c r="GR39" s="59"/>
      <c r="GS39" s="59"/>
      <c r="GT39" s="59"/>
      <c r="GU39" s="59"/>
      <c r="GV39" s="59"/>
      <c r="GW39" s="59"/>
      <c r="GX39" s="59"/>
      <c r="GY39" s="59"/>
      <c r="GZ39" s="59"/>
      <c r="HA39" s="59"/>
      <c r="HB39" s="59"/>
      <c r="HC39" s="59"/>
      <c r="HD39" s="59"/>
      <c r="HE39" s="59"/>
      <c r="HF39" s="59"/>
      <c r="HG39" s="59"/>
      <c r="HH39" s="59"/>
      <c r="HI39" s="59"/>
      <c r="HJ39" s="59"/>
      <c r="HK39" s="59"/>
      <c r="HL39" s="59"/>
      <c r="HM39" s="59"/>
      <c r="HN39" s="59"/>
      <c r="HO39" s="59"/>
      <c r="HP39" s="59"/>
      <c r="HQ39" s="59"/>
      <c r="HR39" s="59"/>
      <c r="HS39" s="59"/>
      <c r="HT39" s="59"/>
      <c r="HU39" s="59"/>
      <c r="HV39" s="59"/>
      <c r="HW39" s="59"/>
      <c r="HX39" s="59"/>
      <c r="HY39" s="59"/>
      <c r="HZ39" s="59"/>
      <c r="IA39" s="59"/>
      <c r="IB39" s="59"/>
      <c r="IC39" s="59"/>
      <c r="ID39" s="59"/>
      <c r="IE39" s="59"/>
      <c r="IF39" s="59"/>
      <c r="IG39" s="59"/>
      <c r="IH39" s="59"/>
      <c r="II39" s="59"/>
      <c r="IJ39" s="59"/>
      <c r="IK39" s="59"/>
      <c r="IL39" s="59"/>
      <c r="IM39" s="59"/>
      <c r="IN39" s="59"/>
      <c r="IO39" s="59"/>
      <c r="IP39" s="59"/>
      <c r="IQ39" s="59"/>
      <c r="IR39" s="59"/>
      <c r="IS39" s="59"/>
      <c r="IT39" s="59"/>
      <c r="IU39" s="59"/>
    </row>
    <row r="40" spans="4:255" s="58" customFormat="1" ht="16.5" customHeight="1"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59"/>
      <c r="CA40" s="59"/>
      <c r="CB40" s="59"/>
      <c r="CC40" s="59"/>
      <c r="CD40" s="59"/>
      <c r="CE40" s="59"/>
      <c r="CF40" s="59"/>
      <c r="CG40" s="59"/>
      <c r="CH40" s="59"/>
      <c r="CI40" s="59"/>
      <c r="CJ40" s="59"/>
      <c r="CK40" s="59"/>
      <c r="CL40" s="59"/>
      <c r="CM40" s="59"/>
      <c r="CN40" s="59"/>
      <c r="CO40" s="59"/>
      <c r="CP40" s="59"/>
      <c r="CQ40" s="59"/>
      <c r="CR40" s="59"/>
      <c r="CS40" s="59"/>
      <c r="CT40" s="59"/>
      <c r="CU40" s="59"/>
      <c r="CV40" s="59"/>
      <c r="CW40" s="59"/>
      <c r="CX40" s="59"/>
      <c r="CY40" s="59"/>
      <c r="CZ40" s="59"/>
      <c r="DA40" s="59"/>
      <c r="DB40" s="59"/>
      <c r="DC40" s="59"/>
      <c r="DD40" s="59"/>
      <c r="DE40" s="59"/>
      <c r="DF40" s="59"/>
      <c r="DG40" s="59"/>
      <c r="DH40" s="59"/>
      <c r="DI40" s="59"/>
      <c r="DJ40" s="59"/>
      <c r="DK40" s="59"/>
      <c r="DL40" s="59"/>
      <c r="DM40" s="59"/>
      <c r="DN40" s="59"/>
      <c r="DO40" s="59"/>
      <c r="DP40" s="59"/>
      <c r="DQ40" s="59"/>
      <c r="DR40" s="59"/>
      <c r="DS40" s="59"/>
      <c r="DT40" s="59"/>
      <c r="DU40" s="59"/>
      <c r="DV40" s="59"/>
      <c r="DW40" s="59"/>
      <c r="DX40" s="59"/>
      <c r="DY40" s="59"/>
      <c r="DZ40" s="59"/>
      <c r="EA40" s="59"/>
      <c r="EB40" s="59"/>
      <c r="EC40" s="59"/>
      <c r="ED40" s="59"/>
      <c r="EE40" s="59"/>
      <c r="EF40" s="59"/>
      <c r="EG40" s="59"/>
      <c r="EH40" s="59"/>
      <c r="EI40" s="59"/>
      <c r="EJ40" s="59"/>
      <c r="EK40" s="59"/>
      <c r="EL40" s="59"/>
      <c r="EM40" s="59"/>
      <c r="EN40" s="59"/>
      <c r="EO40" s="59"/>
      <c r="EP40" s="59"/>
      <c r="EQ40" s="59"/>
      <c r="ER40" s="59"/>
      <c r="ES40" s="59"/>
      <c r="ET40" s="59"/>
      <c r="EU40" s="59"/>
      <c r="EV40" s="59"/>
      <c r="EW40" s="59"/>
      <c r="EX40" s="59"/>
      <c r="EY40" s="59"/>
      <c r="EZ40" s="59"/>
      <c r="FA40" s="59"/>
      <c r="FB40" s="59"/>
      <c r="FC40" s="59"/>
      <c r="FD40" s="59"/>
      <c r="FE40" s="59"/>
      <c r="FF40" s="59"/>
      <c r="FG40" s="59"/>
      <c r="FH40" s="59"/>
      <c r="FI40" s="59"/>
      <c r="FJ40" s="59"/>
      <c r="FK40" s="59"/>
      <c r="FL40" s="59"/>
      <c r="FM40" s="59"/>
      <c r="FN40" s="59"/>
      <c r="FO40" s="59"/>
      <c r="FP40" s="59"/>
      <c r="FQ40" s="59"/>
      <c r="FR40" s="59"/>
      <c r="FS40" s="59"/>
      <c r="FT40" s="59"/>
      <c r="FU40" s="59"/>
      <c r="FV40" s="59"/>
      <c r="FW40" s="59"/>
      <c r="FX40" s="59"/>
      <c r="FY40" s="59"/>
      <c r="FZ40" s="59"/>
      <c r="GA40" s="59"/>
      <c r="GB40" s="59"/>
      <c r="GC40" s="59"/>
      <c r="GD40" s="59"/>
      <c r="GE40" s="59"/>
      <c r="GF40" s="59"/>
      <c r="GG40" s="59"/>
      <c r="GH40" s="59"/>
      <c r="GI40" s="59"/>
      <c r="GJ40" s="59"/>
      <c r="GK40" s="59"/>
      <c r="GL40" s="59"/>
      <c r="GM40" s="59"/>
      <c r="GN40" s="59"/>
      <c r="GO40" s="59"/>
      <c r="GP40" s="59"/>
      <c r="GQ40" s="59"/>
      <c r="GR40" s="59"/>
      <c r="GS40" s="59"/>
      <c r="GT40" s="59"/>
      <c r="GU40" s="59"/>
      <c r="GV40" s="59"/>
      <c r="GW40" s="59"/>
      <c r="GX40" s="59"/>
      <c r="GY40" s="59"/>
      <c r="GZ40" s="59"/>
      <c r="HA40" s="59"/>
      <c r="HB40" s="59"/>
      <c r="HC40" s="59"/>
      <c r="HD40" s="59"/>
      <c r="HE40" s="59"/>
      <c r="HF40" s="59"/>
      <c r="HG40" s="59"/>
      <c r="HH40" s="59"/>
      <c r="HI40" s="59"/>
      <c r="HJ40" s="59"/>
      <c r="HK40" s="59"/>
      <c r="HL40" s="59"/>
      <c r="HM40" s="59"/>
      <c r="HN40" s="59"/>
      <c r="HO40" s="59"/>
      <c r="HP40" s="59"/>
      <c r="HQ40" s="59"/>
      <c r="HR40" s="59"/>
      <c r="HS40" s="59"/>
      <c r="HT40" s="59"/>
      <c r="HU40" s="59"/>
      <c r="HV40" s="59"/>
      <c r="HW40" s="59"/>
      <c r="HX40" s="59"/>
      <c r="HY40" s="59"/>
      <c r="HZ40" s="59"/>
      <c r="IA40" s="59"/>
      <c r="IB40" s="59"/>
      <c r="IC40" s="59"/>
      <c r="ID40" s="59"/>
      <c r="IE40" s="59"/>
      <c r="IF40" s="59"/>
      <c r="IG40" s="59"/>
      <c r="IH40" s="59"/>
      <c r="II40" s="59"/>
      <c r="IJ40" s="59"/>
      <c r="IK40" s="59"/>
      <c r="IL40" s="59"/>
      <c r="IM40" s="59"/>
      <c r="IN40" s="59"/>
      <c r="IO40" s="59"/>
      <c r="IP40" s="59"/>
      <c r="IQ40" s="59"/>
      <c r="IR40" s="59"/>
      <c r="IS40" s="59"/>
      <c r="IT40" s="59"/>
      <c r="IU40" s="59"/>
    </row>
    <row r="41" spans="4:255" s="58" customFormat="1" ht="16.5" customHeight="1"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59"/>
      <c r="CA41" s="59"/>
      <c r="CB41" s="59"/>
      <c r="CC41" s="59"/>
      <c r="CD41" s="59"/>
      <c r="CE41" s="59"/>
      <c r="CF41" s="59"/>
      <c r="CG41" s="59"/>
      <c r="CH41" s="59"/>
      <c r="CI41" s="59"/>
      <c r="CJ41" s="59"/>
      <c r="CK41" s="59"/>
      <c r="CL41" s="59"/>
      <c r="CM41" s="59"/>
      <c r="CN41" s="59"/>
      <c r="CO41" s="59"/>
      <c r="CP41" s="59"/>
      <c r="CQ41" s="59"/>
      <c r="CR41" s="59"/>
      <c r="CS41" s="59"/>
      <c r="CT41" s="59"/>
      <c r="CU41" s="59"/>
      <c r="CV41" s="59"/>
      <c r="CW41" s="59"/>
      <c r="CX41" s="59"/>
      <c r="CY41" s="59"/>
      <c r="CZ41" s="59"/>
      <c r="DA41" s="59"/>
      <c r="DB41" s="59"/>
      <c r="DC41" s="59"/>
      <c r="DD41" s="59"/>
      <c r="DE41" s="59"/>
      <c r="DF41" s="59"/>
      <c r="DG41" s="59"/>
      <c r="DH41" s="59"/>
      <c r="DI41" s="59"/>
      <c r="DJ41" s="59"/>
      <c r="DK41" s="59"/>
      <c r="DL41" s="59"/>
      <c r="DM41" s="59"/>
      <c r="DN41" s="59"/>
      <c r="DO41" s="59"/>
      <c r="DP41" s="59"/>
      <c r="DQ41" s="59"/>
      <c r="DR41" s="59"/>
      <c r="DS41" s="59"/>
      <c r="DT41" s="59"/>
      <c r="DU41" s="59"/>
      <c r="DV41" s="59"/>
      <c r="DW41" s="59"/>
      <c r="DX41" s="59"/>
      <c r="DY41" s="59"/>
      <c r="DZ41" s="59"/>
      <c r="EA41" s="59"/>
      <c r="EB41" s="59"/>
      <c r="EC41" s="59"/>
      <c r="ED41" s="59"/>
      <c r="EE41" s="59"/>
      <c r="EF41" s="59"/>
      <c r="EG41" s="59"/>
      <c r="EH41" s="59"/>
      <c r="EI41" s="59"/>
      <c r="EJ41" s="59"/>
      <c r="EK41" s="59"/>
      <c r="EL41" s="59"/>
      <c r="EM41" s="59"/>
      <c r="EN41" s="59"/>
      <c r="EO41" s="59"/>
      <c r="EP41" s="59"/>
      <c r="EQ41" s="59"/>
      <c r="ER41" s="59"/>
      <c r="ES41" s="59"/>
      <c r="ET41" s="59"/>
      <c r="EU41" s="59"/>
      <c r="EV41" s="59"/>
      <c r="EW41" s="59"/>
      <c r="EX41" s="59"/>
      <c r="EY41" s="59"/>
      <c r="EZ41" s="59"/>
      <c r="FA41" s="59"/>
      <c r="FB41" s="59"/>
      <c r="FC41" s="59"/>
      <c r="FD41" s="59"/>
      <c r="FE41" s="59"/>
      <c r="FF41" s="59"/>
      <c r="FG41" s="59"/>
      <c r="FH41" s="59"/>
      <c r="FI41" s="59"/>
      <c r="FJ41" s="59"/>
      <c r="FK41" s="59"/>
      <c r="FL41" s="59"/>
      <c r="FM41" s="59"/>
      <c r="FN41" s="59"/>
      <c r="FO41" s="59"/>
      <c r="FP41" s="59"/>
      <c r="FQ41" s="59"/>
      <c r="FR41" s="59"/>
      <c r="FS41" s="59"/>
      <c r="FT41" s="59"/>
      <c r="FU41" s="59"/>
      <c r="FV41" s="59"/>
      <c r="FW41" s="59"/>
      <c r="FX41" s="59"/>
      <c r="FY41" s="59"/>
      <c r="FZ41" s="59"/>
      <c r="GA41" s="59"/>
      <c r="GB41" s="59"/>
      <c r="GC41" s="59"/>
      <c r="GD41" s="59"/>
      <c r="GE41" s="59"/>
      <c r="GF41" s="59"/>
      <c r="GG41" s="59"/>
      <c r="GH41" s="59"/>
      <c r="GI41" s="59"/>
      <c r="GJ41" s="59"/>
      <c r="GK41" s="59"/>
      <c r="GL41" s="59"/>
      <c r="GM41" s="59"/>
      <c r="GN41" s="59"/>
      <c r="GO41" s="59"/>
      <c r="GP41" s="59"/>
      <c r="GQ41" s="59"/>
      <c r="GR41" s="59"/>
      <c r="GS41" s="59"/>
      <c r="GT41" s="59"/>
      <c r="GU41" s="59"/>
      <c r="GV41" s="59"/>
      <c r="GW41" s="59"/>
      <c r="GX41" s="59"/>
      <c r="GY41" s="59"/>
      <c r="GZ41" s="59"/>
      <c r="HA41" s="59"/>
      <c r="HB41" s="59"/>
      <c r="HC41" s="59"/>
      <c r="HD41" s="59"/>
      <c r="HE41" s="59"/>
      <c r="HF41" s="59"/>
      <c r="HG41" s="59"/>
      <c r="HH41" s="59"/>
      <c r="HI41" s="59"/>
      <c r="HJ41" s="59"/>
      <c r="HK41" s="59"/>
      <c r="HL41" s="59"/>
      <c r="HM41" s="59"/>
      <c r="HN41" s="59"/>
      <c r="HO41" s="59"/>
      <c r="HP41" s="59"/>
      <c r="HQ41" s="59"/>
      <c r="HR41" s="59"/>
      <c r="HS41" s="59"/>
      <c r="HT41" s="59"/>
      <c r="HU41" s="59"/>
      <c r="HV41" s="59"/>
      <c r="HW41" s="59"/>
      <c r="HX41" s="59"/>
      <c r="HY41" s="59"/>
      <c r="HZ41" s="59"/>
      <c r="IA41" s="59"/>
      <c r="IB41" s="59"/>
      <c r="IC41" s="59"/>
      <c r="ID41" s="59"/>
      <c r="IE41" s="59"/>
      <c r="IF41" s="59"/>
      <c r="IG41" s="59"/>
      <c r="IH41" s="59"/>
      <c r="II41" s="59"/>
      <c r="IJ41" s="59"/>
      <c r="IK41" s="59"/>
      <c r="IL41" s="59"/>
      <c r="IM41" s="59"/>
      <c r="IN41" s="59"/>
      <c r="IO41" s="59"/>
      <c r="IP41" s="59"/>
      <c r="IQ41" s="59"/>
      <c r="IR41" s="59"/>
      <c r="IS41" s="59"/>
      <c r="IT41" s="59"/>
      <c r="IU41" s="59"/>
    </row>
    <row r="42" spans="4:255" s="58" customFormat="1" ht="16.5" customHeight="1"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59"/>
      <c r="CA42" s="59"/>
      <c r="CB42" s="59"/>
      <c r="CC42" s="59"/>
      <c r="CD42" s="59"/>
      <c r="CE42" s="59"/>
      <c r="CF42" s="59"/>
      <c r="CG42" s="59"/>
      <c r="CH42" s="59"/>
      <c r="CI42" s="59"/>
      <c r="CJ42" s="59"/>
      <c r="CK42" s="59"/>
      <c r="CL42" s="59"/>
      <c r="CM42" s="59"/>
      <c r="CN42" s="59"/>
      <c r="CO42" s="59"/>
      <c r="CP42" s="59"/>
      <c r="CQ42" s="59"/>
      <c r="CR42" s="59"/>
      <c r="CS42" s="59"/>
      <c r="CT42" s="59"/>
      <c r="CU42" s="59"/>
      <c r="CV42" s="59"/>
      <c r="CW42" s="59"/>
      <c r="CX42" s="59"/>
      <c r="CY42" s="59"/>
      <c r="CZ42" s="59"/>
      <c r="DA42" s="59"/>
      <c r="DB42" s="59"/>
      <c r="DC42" s="59"/>
      <c r="DD42" s="59"/>
      <c r="DE42" s="59"/>
      <c r="DF42" s="59"/>
      <c r="DG42" s="59"/>
      <c r="DH42" s="59"/>
      <c r="DI42" s="59"/>
      <c r="DJ42" s="59"/>
      <c r="DK42" s="59"/>
      <c r="DL42" s="59"/>
      <c r="DM42" s="59"/>
      <c r="DN42" s="59"/>
      <c r="DO42" s="59"/>
      <c r="DP42" s="59"/>
      <c r="DQ42" s="59"/>
      <c r="DR42" s="59"/>
      <c r="DS42" s="59"/>
      <c r="DT42" s="59"/>
      <c r="DU42" s="59"/>
      <c r="DV42" s="59"/>
      <c r="DW42" s="59"/>
      <c r="DX42" s="59"/>
      <c r="DY42" s="59"/>
      <c r="DZ42" s="59"/>
      <c r="EA42" s="59"/>
      <c r="EB42" s="59"/>
      <c r="EC42" s="59"/>
      <c r="ED42" s="59"/>
      <c r="EE42" s="59"/>
      <c r="EF42" s="59"/>
      <c r="EG42" s="59"/>
      <c r="EH42" s="59"/>
      <c r="EI42" s="59"/>
      <c r="EJ42" s="59"/>
      <c r="EK42" s="59"/>
      <c r="EL42" s="59"/>
      <c r="EM42" s="59"/>
      <c r="EN42" s="59"/>
      <c r="EO42" s="59"/>
      <c r="EP42" s="59"/>
      <c r="EQ42" s="59"/>
      <c r="ER42" s="59"/>
      <c r="ES42" s="59"/>
      <c r="ET42" s="59"/>
      <c r="EU42" s="59"/>
      <c r="EV42" s="59"/>
      <c r="EW42" s="59"/>
      <c r="EX42" s="59"/>
      <c r="EY42" s="59"/>
      <c r="EZ42" s="59"/>
      <c r="FA42" s="59"/>
      <c r="FB42" s="59"/>
      <c r="FC42" s="59"/>
      <c r="FD42" s="59"/>
      <c r="FE42" s="59"/>
      <c r="FF42" s="59"/>
      <c r="FG42" s="59"/>
      <c r="FH42" s="59"/>
      <c r="FI42" s="59"/>
      <c r="FJ42" s="59"/>
      <c r="FK42" s="59"/>
      <c r="FL42" s="59"/>
      <c r="FM42" s="59"/>
      <c r="FN42" s="59"/>
      <c r="FO42" s="59"/>
      <c r="FP42" s="59"/>
      <c r="FQ42" s="59"/>
      <c r="FR42" s="59"/>
      <c r="FS42" s="59"/>
      <c r="FT42" s="59"/>
      <c r="FU42" s="59"/>
      <c r="FV42" s="59"/>
      <c r="FW42" s="59"/>
      <c r="FX42" s="59"/>
      <c r="FY42" s="59"/>
      <c r="FZ42" s="59"/>
      <c r="GA42" s="59"/>
      <c r="GB42" s="59"/>
      <c r="GC42" s="59"/>
      <c r="GD42" s="59"/>
      <c r="GE42" s="59"/>
      <c r="GF42" s="59"/>
      <c r="GG42" s="59"/>
      <c r="GH42" s="59"/>
      <c r="GI42" s="59"/>
      <c r="GJ42" s="59"/>
      <c r="GK42" s="59"/>
      <c r="GL42" s="59"/>
      <c r="GM42" s="59"/>
      <c r="GN42" s="59"/>
      <c r="GO42" s="59"/>
      <c r="GP42" s="59"/>
      <c r="GQ42" s="59"/>
      <c r="GR42" s="59"/>
      <c r="GS42" s="59"/>
      <c r="GT42" s="59"/>
      <c r="GU42" s="59"/>
      <c r="GV42" s="59"/>
      <c r="GW42" s="59"/>
      <c r="GX42" s="59"/>
      <c r="GY42" s="59"/>
      <c r="GZ42" s="59"/>
      <c r="HA42" s="59"/>
      <c r="HB42" s="59"/>
      <c r="HC42" s="59"/>
      <c r="HD42" s="59"/>
      <c r="HE42" s="59"/>
      <c r="HF42" s="59"/>
      <c r="HG42" s="59"/>
      <c r="HH42" s="59"/>
      <c r="HI42" s="59"/>
      <c r="HJ42" s="59"/>
      <c r="HK42" s="59"/>
      <c r="HL42" s="59"/>
      <c r="HM42" s="59"/>
      <c r="HN42" s="59"/>
      <c r="HO42" s="59"/>
      <c r="HP42" s="59"/>
      <c r="HQ42" s="59"/>
      <c r="HR42" s="59"/>
      <c r="HS42" s="59"/>
      <c r="HT42" s="59"/>
      <c r="HU42" s="59"/>
      <c r="HV42" s="59"/>
      <c r="HW42" s="59"/>
      <c r="HX42" s="59"/>
      <c r="HY42" s="59"/>
      <c r="HZ42" s="59"/>
      <c r="IA42" s="59"/>
      <c r="IB42" s="59"/>
      <c r="IC42" s="59"/>
      <c r="ID42" s="59"/>
      <c r="IE42" s="59"/>
      <c r="IF42" s="59"/>
      <c r="IG42" s="59"/>
      <c r="IH42" s="59"/>
      <c r="II42" s="59"/>
      <c r="IJ42" s="59"/>
      <c r="IK42" s="59"/>
      <c r="IL42" s="59"/>
      <c r="IM42" s="59"/>
      <c r="IN42" s="59"/>
      <c r="IO42" s="59"/>
      <c r="IP42" s="59"/>
      <c r="IQ42" s="59"/>
      <c r="IR42" s="59"/>
      <c r="IS42" s="59"/>
      <c r="IT42" s="59"/>
      <c r="IU42" s="59"/>
    </row>
    <row r="43" spans="4:255" s="58" customFormat="1" ht="16.5" customHeight="1"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59"/>
      <c r="CA43" s="59"/>
      <c r="CB43" s="59"/>
      <c r="CC43" s="59"/>
      <c r="CD43" s="59"/>
      <c r="CE43" s="59"/>
      <c r="CF43" s="59"/>
      <c r="CG43" s="59"/>
      <c r="CH43" s="59"/>
      <c r="CI43" s="59"/>
      <c r="CJ43" s="59"/>
      <c r="CK43" s="59"/>
      <c r="CL43" s="59"/>
      <c r="CM43" s="59"/>
      <c r="CN43" s="59"/>
      <c r="CO43" s="59"/>
      <c r="CP43" s="59"/>
      <c r="CQ43" s="59"/>
      <c r="CR43" s="59"/>
      <c r="CS43" s="59"/>
      <c r="CT43" s="59"/>
      <c r="CU43" s="59"/>
      <c r="CV43" s="59"/>
      <c r="CW43" s="59"/>
      <c r="CX43" s="59"/>
      <c r="CY43" s="59"/>
      <c r="CZ43" s="59"/>
      <c r="DA43" s="59"/>
      <c r="DB43" s="59"/>
      <c r="DC43" s="59"/>
      <c r="DD43" s="59"/>
      <c r="DE43" s="59"/>
      <c r="DF43" s="59"/>
      <c r="DG43" s="59"/>
      <c r="DH43" s="59"/>
      <c r="DI43" s="59"/>
      <c r="DJ43" s="59"/>
      <c r="DK43" s="59"/>
      <c r="DL43" s="59"/>
      <c r="DM43" s="59"/>
      <c r="DN43" s="59"/>
      <c r="DO43" s="59"/>
      <c r="DP43" s="59"/>
      <c r="DQ43" s="59"/>
      <c r="DR43" s="59"/>
      <c r="DS43" s="59"/>
      <c r="DT43" s="59"/>
      <c r="DU43" s="59"/>
      <c r="DV43" s="59"/>
      <c r="DW43" s="59"/>
      <c r="DX43" s="59"/>
      <c r="DY43" s="59"/>
      <c r="DZ43" s="59"/>
      <c r="EA43" s="59"/>
      <c r="EB43" s="59"/>
      <c r="EC43" s="59"/>
      <c r="ED43" s="59"/>
      <c r="EE43" s="59"/>
      <c r="EF43" s="59"/>
      <c r="EG43" s="59"/>
      <c r="EH43" s="59"/>
      <c r="EI43" s="59"/>
      <c r="EJ43" s="59"/>
      <c r="EK43" s="59"/>
      <c r="EL43" s="59"/>
      <c r="EM43" s="59"/>
      <c r="EN43" s="59"/>
      <c r="EO43" s="59"/>
      <c r="EP43" s="59"/>
      <c r="EQ43" s="59"/>
      <c r="ER43" s="59"/>
      <c r="ES43" s="59"/>
      <c r="ET43" s="59"/>
      <c r="EU43" s="59"/>
      <c r="EV43" s="59"/>
      <c r="EW43" s="59"/>
      <c r="EX43" s="59"/>
      <c r="EY43" s="59"/>
      <c r="EZ43" s="59"/>
      <c r="FA43" s="59"/>
      <c r="FB43" s="59"/>
      <c r="FC43" s="59"/>
      <c r="FD43" s="59"/>
      <c r="FE43" s="59"/>
      <c r="FF43" s="59"/>
      <c r="FG43" s="59"/>
      <c r="FH43" s="59"/>
      <c r="FI43" s="59"/>
      <c r="FJ43" s="59"/>
      <c r="FK43" s="59"/>
      <c r="FL43" s="59"/>
      <c r="FM43" s="59"/>
      <c r="FN43" s="59"/>
      <c r="FO43" s="59"/>
      <c r="FP43" s="59"/>
      <c r="FQ43" s="59"/>
      <c r="FR43" s="59"/>
      <c r="FS43" s="59"/>
      <c r="FT43" s="59"/>
      <c r="FU43" s="59"/>
      <c r="FV43" s="59"/>
      <c r="FW43" s="59"/>
      <c r="FX43" s="59"/>
      <c r="FY43" s="59"/>
      <c r="FZ43" s="59"/>
      <c r="GA43" s="59"/>
      <c r="GB43" s="59"/>
      <c r="GC43" s="59"/>
      <c r="GD43" s="59"/>
      <c r="GE43" s="59"/>
      <c r="GF43" s="59"/>
      <c r="GG43" s="59"/>
      <c r="GH43" s="59"/>
      <c r="GI43" s="59"/>
      <c r="GJ43" s="59"/>
      <c r="GK43" s="59"/>
      <c r="GL43" s="59"/>
      <c r="GM43" s="59"/>
      <c r="GN43" s="59"/>
      <c r="GO43" s="59"/>
      <c r="GP43" s="59"/>
      <c r="GQ43" s="59"/>
      <c r="GR43" s="59"/>
      <c r="GS43" s="59"/>
      <c r="GT43" s="59"/>
      <c r="GU43" s="59"/>
      <c r="GV43" s="59"/>
      <c r="GW43" s="59"/>
      <c r="GX43" s="59"/>
      <c r="GY43" s="59"/>
      <c r="GZ43" s="59"/>
      <c r="HA43" s="59"/>
      <c r="HB43" s="59"/>
      <c r="HC43" s="59"/>
      <c r="HD43" s="59"/>
      <c r="HE43" s="59"/>
      <c r="HF43" s="59"/>
      <c r="HG43" s="59"/>
      <c r="HH43" s="59"/>
      <c r="HI43" s="59"/>
      <c r="HJ43" s="59"/>
      <c r="HK43" s="59"/>
      <c r="HL43" s="59"/>
      <c r="HM43" s="59"/>
      <c r="HN43" s="59"/>
      <c r="HO43" s="59"/>
      <c r="HP43" s="59"/>
      <c r="HQ43" s="59"/>
      <c r="HR43" s="59"/>
      <c r="HS43" s="59"/>
      <c r="HT43" s="59"/>
      <c r="HU43" s="59"/>
      <c r="HV43" s="59"/>
      <c r="HW43" s="59"/>
      <c r="HX43" s="59"/>
      <c r="HY43" s="59"/>
      <c r="HZ43" s="59"/>
      <c r="IA43" s="59"/>
      <c r="IB43" s="59"/>
      <c r="IC43" s="59"/>
      <c r="ID43" s="59"/>
      <c r="IE43" s="59"/>
      <c r="IF43" s="59"/>
      <c r="IG43" s="59"/>
      <c r="IH43" s="59"/>
      <c r="II43" s="59"/>
      <c r="IJ43" s="59"/>
      <c r="IK43" s="59"/>
      <c r="IL43" s="59"/>
      <c r="IM43" s="59"/>
      <c r="IN43" s="59"/>
      <c r="IO43" s="59"/>
      <c r="IP43" s="59"/>
      <c r="IQ43" s="59"/>
      <c r="IR43" s="59"/>
      <c r="IS43" s="59"/>
      <c r="IT43" s="59"/>
      <c r="IU43" s="59"/>
    </row>
    <row r="44" spans="4:255" s="58" customFormat="1" ht="16.5" customHeight="1"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59"/>
      <c r="CA44" s="59"/>
      <c r="CB44" s="59"/>
      <c r="CC44" s="59"/>
      <c r="CD44" s="59"/>
      <c r="CE44" s="59"/>
      <c r="CF44" s="59"/>
      <c r="CG44" s="59"/>
      <c r="CH44" s="59"/>
      <c r="CI44" s="59"/>
      <c r="CJ44" s="59"/>
      <c r="CK44" s="59"/>
      <c r="CL44" s="59"/>
      <c r="CM44" s="59"/>
      <c r="CN44" s="59"/>
      <c r="CO44" s="59"/>
      <c r="CP44" s="59"/>
      <c r="CQ44" s="59"/>
      <c r="CR44" s="59"/>
      <c r="CS44" s="59"/>
      <c r="CT44" s="59"/>
      <c r="CU44" s="59"/>
      <c r="CV44" s="59"/>
      <c r="CW44" s="59"/>
      <c r="CX44" s="59"/>
      <c r="CY44" s="59"/>
      <c r="CZ44" s="59"/>
      <c r="DA44" s="59"/>
      <c r="DB44" s="59"/>
      <c r="DC44" s="59"/>
      <c r="DD44" s="59"/>
      <c r="DE44" s="59"/>
      <c r="DF44" s="59"/>
      <c r="DG44" s="59"/>
      <c r="DH44" s="59"/>
      <c r="DI44" s="59"/>
      <c r="DJ44" s="59"/>
      <c r="DK44" s="59"/>
      <c r="DL44" s="59"/>
      <c r="DM44" s="59"/>
      <c r="DN44" s="59"/>
      <c r="DO44" s="59"/>
      <c r="DP44" s="59"/>
      <c r="DQ44" s="59"/>
      <c r="DR44" s="59"/>
      <c r="DS44" s="59"/>
      <c r="DT44" s="59"/>
      <c r="DU44" s="59"/>
      <c r="DV44" s="59"/>
      <c r="DW44" s="59"/>
      <c r="DX44" s="59"/>
      <c r="DY44" s="59"/>
      <c r="DZ44" s="59"/>
      <c r="EA44" s="59"/>
      <c r="EB44" s="59"/>
      <c r="EC44" s="59"/>
      <c r="ED44" s="59"/>
      <c r="EE44" s="59"/>
      <c r="EF44" s="59"/>
      <c r="EG44" s="59"/>
      <c r="EH44" s="59"/>
      <c r="EI44" s="59"/>
      <c r="EJ44" s="59"/>
      <c r="EK44" s="59"/>
      <c r="EL44" s="59"/>
      <c r="EM44" s="59"/>
      <c r="EN44" s="59"/>
      <c r="EO44" s="59"/>
      <c r="EP44" s="59"/>
      <c r="EQ44" s="59"/>
      <c r="ER44" s="59"/>
      <c r="ES44" s="59"/>
      <c r="ET44" s="59"/>
      <c r="EU44" s="59"/>
      <c r="EV44" s="59"/>
      <c r="EW44" s="59"/>
      <c r="EX44" s="59"/>
      <c r="EY44" s="59"/>
      <c r="EZ44" s="59"/>
      <c r="FA44" s="59"/>
      <c r="FB44" s="59"/>
      <c r="FC44" s="59"/>
      <c r="FD44" s="59"/>
      <c r="FE44" s="59"/>
      <c r="FF44" s="59"/>
      <c r="FG44" s="59"/>
      <c r="FH44" s="59"/>
      <c r="FI44" s="59"/>
      <c r="FJ44" s="59"/>
      <c r="FK44" s="59"/>
      <c r="FL44" s="59"/>
      <c r="FM44" s="59"/>
      <c r="FN44" s="59"/>
      <c r="FO44" s="59"/>
      <c r="FP44" s="59"/>
      <c r="FQ44" s="59"/>
      <c r="FR44" s="59"/>
      <c r="FS44" s="59"/>
      <c r="FT44" s="59"/>
      <c r="FU44" s="59"/>
      <c r="FV44" s="59"/>
      <c r="FW44" s="59"/>
      <c r="FX44" s="59"/>
      <c r="FY44" s="59"/>
      <c r="FZ44" s="59"/>
      <c r="GA44" s="59"/>
      <c r="GB44" s="59"/>
      <c r="GC44" s="59"/>
      <c r="GD44" s="59"/>
      <c r="GE44" s="59"/>
      <c r="GF44" s="59"/>
      <c r="GG44" s="59"/>
      <c r="GH44" s="59"/>
      <c r="GI44" s="59"/>
      <c r="GJ44" s="59"/>
      <c r="GK44" s="59"/>
      <c r="GL44" s="59"/>
      <c r="GM44" s="59"/>
      <c r="GN44" s="59"/>
      <c r="GO44" s="59"/>
      <c r="GP44" s="59"/>
      <c r="GQ44" s="59"/>
      <c r="GR44" s="59"/>
      <c r="GS44" s="59"/>
      <c r="GT44" s="59"/>
      <c r="GU44" s="59"/>
      <c r="GV44" s="59"/>
      <c r="GW44" s="59"/>
      <c r="GX44" s="59"/>
      <c r="GY44" s="59"/>
      <c r="GZ44" s="59"/>
      <c r="HA44" s="59"/>
      <c r="HB44" s="59"/>
      <c r="HC44" s="59"/>
      <c r="HD44" s="59"/>
      <c r="HE44" s="59"/>
      <c r="HF44" s="59"/>
      <c r="HG44" s="59"/>
      <c r="HH44" s="59"/>
      <c r="HI44" s="59"/>
      <c r="HJ44" s="59"/>
      <c r="HK44" s="59"/>
      <c r="HL44" s="59"/>
      <c r="HM44" s="59"/>
      <c r="HN44" s="59"/>
      <c r="HO44" s="59"/>
      <c r="HP44" s="59"/>
      <c r="HQ44" s="59"/>
      <c r="HR44" s="59"/>
      <c r="HS44" s="59"/>
      <c r="HT44" s="59"/>
      <c r="HU44" s="59"/>
      <c r="HV44" s="59"/>
      <c r="HW44" s="59"/>
      <c r="HX44" s="59"/>
      <c r="HY44" s="59"/>
      <c r="HZ44" s="59"/>
      <c r="IA44" s="59"/>
      <c r="IB44" s="59"/>
      <c r="IC44" s="59"/>
      <c r="ID44" s="59"/>
      <c r="IE44" s="59"/>
      <c r="IF44" s="59"/>
      <c r="IG44" s="59"/>
      <c r="IH44" s="59"/>
      <c r="II44" s="59"/>
      <c r="IJ44" s="59"/>
      <c r="IK44" s="59"/>
      <c r="IL44" s="59"/>
      <c r="IM44" s="59"/>
      <c r="IN44" s="59"/>
      <c r="IO44" s="59"/>
      <c r="IP44" s="59"/>
      <c r="IQ44" s="59"/>
      <c r="IR44" s="59"/>
      <c r="IS44" s="59"/>
      <c r="IT44" s="59"/>
      <c r="IU44" s="59"/>
    </row>
    <row r="45" spans="4:255" s="58" customFormat="1" ht="16.5" customHeight="1"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  <c r="BQ45" s="59"/>
      <c r="BR45" s="59"/>
      <c r="BS45" s="59"/>
      <c r="BT45" s="59"/>
      <c r="BU45" s="59"/>
      <c r="BV45" s="59"/>
      <c r="BW45" s="59"/>
      <c r="BX45" s="59"/>
      <c r="BY45" s="59"/>
      <c r="BZ45" s="59"/>
      <c r="CA45" s="59"/>
      <c r="CB45" s="59"/>
      <c r="CC45" s="59"/>
      <c r="CD45" s="59"/>
      <c r="CE45" s="59"/>
      <c r="CF45" s="59"/>
      <c r="CG45" s="59"/>
      <c r="CH45" s="59"/>
      <c r="CI45" s="59"/>
      <c r="CJ45" s="59"/>
      <c r="CK45" s="59"/>
      <c r="CL45" s="59"/>
      <c r="CM45" s="59"/>
      <c r="CN45" s="59"/>
      <c r="CO45" s="59"/>
      <c r="CP45" s="59"/>
      <c r="CQ45" s="59"/>
      <c r="CR45" s="59"/>
      <c r="CS45" s="59"/>
      <c r="CT45" s="59"/>
      <c r="CU45" s="59"/>
      <c r="CV45" s="59"/>
      <c r="CW45" s="59"/>
      <c r="CX45" s="59"/>
      <c r="CY45" s="59"/>
      <c r="CZ45" s="59"/>
      <c r="DA45" s="59"/>
      <c r="DB45" s="59"/>
      <c r="DC45" s="59"/>
      <c r="DD45" s="59"/>
      <c r="DE45" s="59"/>
      <c r="DF45" s="59"/>
      <c r="DG45" s="59"/>
      <c r="DH45" s="59"/>
      <c r="DI45" s="59"/>
      <c r="DJ45" s="59"/>
      <c r="DK45" s="59"/>
      <c r="DL45" s="59"/>
      <c r="DM45" s="59"/>
      <c r="DN45" s="59"/>
      <c r="DO45" s="59"/>
      <c r="DP45" s="59"/>
      <c r="DQ45" s="59"/>
      <c r="DR45" s="59"/>
      <c r="DS45" s="59"/>
      <c r="DT45" s="59"/>
      <c r="DU45" s="59"/>
      <c r="DV45" s="59"/>
      <c r="DW45" s="59"/>
      <c r="DX45" s="59"/>
      <c r="DY45" s="59"/>
      <c r="DZ45" s="59"/>
      <c r="EA45" s="59"/>
      <c r="EB45" s="59"/>
      <c r="EC45" s="59"/>
      <c r="ED45" s="59"/>
      <c r="EE45" s="59"/>
      <c r="EF45" s="59"/>
      <c r="EG45" s="59"/>
      <c r="EH45" s="59"/>
      <c r="EI45" s="59"/>
      <c r="EJ45" s="59"/>
      <c r="EK45" s="59"/>
      <c r="EL45" s="59"/>
      <c r="EM45" s="59"/>
      <c r="EN45" s="59"/>
      <c r="EO45" s="59"/>
      <c r="EP45" s="59"/>
      <c r="EQ45" s="59"/>
      <c r="ER45" s="59"/>
      <c r="ES45" s="59"/>
      <c r="ET45" s="59"/>
      <c r="EU45" s="59"/>
      <c r="EV45" s="59"/>
      <c r="EW45" s="59"/>
      <c r="EX45" s="59"/>
      <c r="EY45" s="59"/>
      <c r="EZ45" s="59"/>
      <c r="FA45" s="59"/>
      <c r="FB45" s="59"/>
      <c r="FC45" s="59"/>
      <c r="FD45" s="59"/>
      <c r="FE45" s="59"/>
      <c r="FF45" s="59"/>
      <c r="FG45" s="59"/>
      <c r="FH45" s="59"/>
      <c r="FI45" s="59"/>
      <c r="FJ45" s="59"/>
      <c r="FK45" s="59"/>
      <c r="FL45" s="59"/>
      <c r="FM45" s="59"/>
      <c r="FN45" s="59"/>
      <c r="FO45" s="59"/>
      <c r="FP45" s="59"/>
      <c r="FQ45" s="59"/>
      <c r="FR45" s="59"/>
      <c r="FS45" s="59"/>
      <c r="FT45" s="59"/>
      <c r="FU45" s="59"/>
      <c r="FV45" s="59"/>
      <c r="FW45" s="59"/>
      <c r="FX45" s="59"/>
      <c r="FY45" s="59"/>
      <c r="FZ45" s="59"/>
      <c r="GA45" s="59"/>
      <c r="GB45" s="59"/>
      <c r="GC45" s="59"/>
      <c r="GD45" s="59"/>
      <c r="GE45" s="59"/>
      <c r="GF45" s="59"/>
      <c r="GG45" s="59"/>
      <c r="GH45" s="59"/>
      <c r="GI45" s="59"/>
      <c r="GJ45" s="59"/>
      <c r="GK45" s="59"/>
      <c r="GL45" s="59"/>
      <c r="GM45" s="59"/>
      <c r="GN45" s="59"/>
      <c r="GO45" s="59"/>
      <c r="GP45" s="59"/>
      <c r="GQ45" s="59"/>
      <c r="GR45" s="59"/>
      <c r="GS45" s="59"/>
      <c r="GT45" s="59"/>
      <c r="GU45" s="59"/>
      <c r="GV45" s="59"/>
      <c r="GW45" s="59"/>
      <c r="GX45" s="59"/>
      <c r="GY45" s="59"/>
      <c r="GZ45" s="59"/>
      <c r="HA45" s="59"/>
      <c r="HB45" s="59"/>
      <c r="HC45" s="59"/>
      <c r="HD45" s="59"/>
      <c r="HE45" s="59"/>
      <c r="HF45" s="59"/>
      <c r="HG45" s="59"/>
      <c r="HH45" s="59"/>
      <c r="HI45" s="59"/>
      <c r="HJ45" s="59"/>
      <c r="HK45" s="59"/>
      <c r="HL45" s="59"/>
      <c r="HM45" s="59"/>
      <c r="HN45" s="59"/>
      <c r="HO45" s="59"/>
      <c r="HP45" s="59"/>
      <c r="HQ45" s="59"/>
      <c r="HR45" s="59"/>
      <c r="HS45" s="59"/>
      <c r="HT45" s="59"/>
      <c r="HU45" s="59"/>
      <c r="HV45" s="59"/>
      <c r="HW45" s="59"/>
      <c r="HX45" s="59"/>
      <c r="HY45" s="59"/>
      <c r="HZ45" s="59"/>
      <c r="IA45" s="59"/>
      <c r="IB45" s="59"/>
      <c r="IC45" s="59"/>
      <c r="ID45" s="59"/>
      <c r="IE45" s="59"/>
      <c r="IF45" s="59"/>
      <c r="IG45" s="59"/>
      <c r="IH45" s="59"/>
      <c r="II45" s="59"/>
      <c r="IJ45" s="59"/>
      <c r="IK45" s="59"/>
      <c r="IL45" s="59"/>
      <c r="IM45" s="59"/>
      <c r="IN45" s="59"/>
      <c r="IO45" s="59"/>
      <c r="IP45" s="59"/>
      <c r="IQ45" s="59"/>
      <c r="IR45" s="59"/>
      <c r="IS45" s="59"/>
      <c r="IT45" s="59"/>
      <c r="IU45" s="59"/>
    </row>
    <row r="46" spans="4:255" s="58" customFormat="1" ht="16.5" customHeight="1"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  <c r="BR46" s="59"/>
      <c r="BS46" s="59"/>
      <c r="BT46" s="59"/>
      <c r="BU46" s="59"/>
      <c r="BV46" s="59"/>
      <c r="BW46" s="59"/>
      <c r="BX46" s="59"/>
      <c r="BY46" s="59"/>
      <c r="BZ46" s="59"/>
      <c r="CA46" s="59"/>
      <c r="CB46" s="59"/>
      <c r="CC46" s="59"/>
      <c r="CD46" s="59"/>
      <c r="CE46" s="59"/>
      <c r="CF46" s="59"/>
      <c r="CG46" s="59"/>
      <c r="CH46" s="59"/>
      <c r="CI46" s="59"/>
      <c r="CJ46" s="59"/>
      <c r="CK46" s="59"/>
      <c r="CL46" s="59"/>
      <c r="CM46" s="59"/>
      <c r="CN46" s="59"/>
      <c r="CO46" s="59"/>
      <c r="CP46" s="59"/>
      <c r="CQ46" s="59"/>
      <c r="CR46" s="59"/>
      <c r="CS46" s="59"/>
      <c r="CT46" s="59"/>
      <c r="CU46" s="59"/>
      <c r="CV46" s="59"/>
      <c r="CW46" s="59"/>
      <c r="CX46" s="59"/>
      <c r="CY46" s="59"/>
      <c r="CZ46" s="59"/>
      <c r="DA46" s="59"/>
      <c r="DB46" s="59"/>
      <c r="DC46" s="59"/>
      <c r="DD46" s="59"/>
      <c r="DE46" s="59"/>
      <c r="DF46" s="59"/>
      <c r="DG46" s="59"/>
      <c r="DH46" s="59"/>
      <c r="DI46" s="59"/>
      <c r="DJ46" s="59"/>
      <c r="DK46" s="59"/>
      <c r="DL46" s="59"/>
      <c r="DM46" s="59"/>
      <c r="DN46" s="59"/>
      <c r="DO46" s="59"/>
      <c r="DP46" s="59"/>
      <c r="DQ46" s="59"/>
      <c r="DR46" s="59"/>
      <c r="DS46" s="59"/>
      <c r="DT46" s="59"/>
      <c r="DU46" s="59"/>
      <c r="DV46" s="59"/>
      <c r="DW46" s="59"/>
      <c r="DX46" s="59"/>
      <c r="DY46" s="59"/>
      <c r="DZ46" s="59"/>
      <c r="EA46" s="59"/>
      <c r="EB46" s="59"/>
      <c r="EC46" s="59"/>
      <c r="ED46" s="59"/>
      <c r="EE46" s="59"/>
      <c r="EF46" s="59"/>
      <c r="EG46" s="59"/>
      <c r="EH46" s="59"/>
      <c r="EI46" s="59"/>
      <c r="EJ46" s="59"/>
      <c r="EK46" s="59"/>
      <c r="EL46" s="59"/>
      <c r="EM46" s="59"/>
      <c r="EN46" s="59"/>
      <c r="EO46" s="59"/>
      <c r="EP46" s="59"/>
      <c r="EQ46" s="59"/>
      <c r="ER46" s="59"/>
      <c r="ES46" s="59"/>
      <c r="ET46" s="59"/>
      <c r="EU46" s="59"/>
      <c r="EV46" s="59"/>
      <c r="EW46" s="59"/>
      <c r="EX46" s="59"/>
      <c r="EY46" s="59"/>
      <c r="EZ46" s="59"/>
      <c r="FA46" s="59"/>
      <c r="FB46" s="59"/>
      <c r="FC46" s="59"/>
      <c r="FD46" s="59"/>
      <c r="FE46" s="59"/>
      <c r="FF46" s="59"/>
      <c r="FG46" s="59"/>
      <c r="FH46" s="59"/>
      <c r="FI46" s="59"/>
      <c r="FJ46" s="59"/>
      <c r="FK46" s="59"/>
      <c r="FL46" s="59"/>
      <c r="FM46" s="59"/>
      <c r="FN46" s="59"/>
      <c r="FO46" s="59"/>
      <c r="FP46" s="59"/>
      <c r="FQ46" s="59"/>
      <c r="FR46" s="59"/>
      <c r="FS46" s="59"/>
      <c r="FT46" s="59"/>
      <c r="FU46" s="59"/>
      <c r="FV46" s="59"/>
      <c r="FW46" s="59"/>
      <c r="FX46" s="59"/>
      <c r="FY46" s="59"/>
      <c r="FZ46" s="59"/>
      <c r="GA46" s="59"/>
      <c r="GB46" s="59"/>
      <c r="GC46" s="59"/>
      <c r="GD46" s="59"/>
      <c r="GE46" s="59"/>
      <c r="GF46" s="59"/>
      <c r="GG46" s="59"/>
      <c r="GH46" s="59"/>
      <c r="GI46" s="59"/>
      <c r="GJ46" s="59"/>
      <c r="GK46" s="59"/>
      <c r="GL46" s="59"/>
      <c r="GM46" s="59"/>
      <c r="GN46" s="59"/>
      <c r="GO46" s="59"/>
      <c r="GP46" s="59"/>
      <c r="GQ46" s="59"/>
      <c r="GR46" s="59"/>
      <c r="GS46" s="59"/>
      <c r="GT46" s="59"/>
      <c r="GU46" s="59"/>
      <c r="GV46" s="59"/>
      <c r="GW46" s="59"/>
      <c r="GX46" s="59"/>
      <c r="GY46" s="59"/>
      <c r="GZ46" s="59"/>
      <c r="HA46" s="59"/>
      <c r="HB46" s="59"/>
      <c r="HC46" s="59"/>
      <c r="HD46" s="59"/>
      <c r="HE46" s="59"/>
      <c r="HF46" s="59"/>
      <c r="HG46" s="59"/>
      <c r="HH46" s="59"/>
      <c r="HI46" s="59"/>
      <c r="HJ46" s="59"/>
      <c r="HK46" s="59"/>
      <c r="HL46" s="59"/>
      <c r="HM46" s="59"/>
      <c r="HN46" s="59"/>
      <c r="HO46" s="59"/>
      <c r="HP46" s="59"/>
      <c r="HQ46" s="59"/>
      <c r="HR46" s="59"/>
      <c r="HS46" s="59"/>
      <c r="HT46" s="59"/>
      <c r="HU46" s="59"/>
      <c r="HV46" s="59"/>
      <c r="HW46" s="59"/>
      <c r="HX46" s="59"/>
      <c r="HY46" s="59"/>
      <c r="HZ46" s="59"/>
      <c r="IA46" s="59"/>
      <c r="IB46" s="59"/>
      <c r="IC46" s="59"/>
      <c r="ID46" s="59"/>
      <c r="IE46" s="59"/>
      <c r="IF46" s="59"/>
      <c r="IG46" s="59"/>
      <c r="IH46" s="59"/>
      <c r="II46" s="59"/>
      <c r="IJ46" s="59"/>
      <c r="IK46" s="59"/>
      <c r="IL46" s="59"/>
      <c r="IM46" s="59"/>
      <c r="IN46" s="59"/>
      <c r="IO46" s="59"/>
      <c r="IP46" s="59"/>
      <c r="IQ46" s="59"/>
      <c r="IR46" s="59"/>
      <c r="IS46" s="59"/>
      <c r="IT46" s="59"/>
      <c r="IU46" s="59"/>
    </row>
    <row r="47" spans="4:255" s="58" customFormat="1" ht="16.5" customHeight="1"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59"/>
      <c r="CA47" s="59"/>
      <c r="CB47" s="59"/>
      <c r="CC47" s="59"/>
      <c r="CD47" s="59"/>
      <c r="CE47" s="59"/>
      <c r="CF47" s="59"/>
      <c r="CG47" s="59"/>
      <c r="CH47" s="59"/>
      <c r="CI47" s="59"/>
      <c r="CJ47" s="59"/>
      <c r="CK47" s="59"/>
      <c r="CL47" s="59"/>
      <c r="CM47" s="59"/>
      <c r="CN47" s="59"/>
      <c r="CO47" s="59"/>
      <c r="CP47" s="59"/>
      <c r="CQ47" s="59"/>
      <c r="CR47" s="59"/>
      <c r="CS47" s="59"/>
      <c r="CT47" s="59"/>
      <c r="CU47" s="59"/>
      <c r="CV47" s="59"/>
      <c r="CW47" s="59"/>
      <c r="CX47" s="59"/>
      <c r="CY47" s="59"/>
      <c r="CZ47" s="59"/>
      <c r="DA47" s="59"/>
      <c r="DB47" s="59"/>
      <c r="DC47" s="59"/>
      <c r="DD47" s="59"/>
      <c r="DE47" s="59"/>
      <c r="DF47" s="59"/>
      <c r="DG47" s="59"/>
      <c r="DH47" s="59"/>
      <c r="DI47" s="59"/>
      <c r="DJ47" s="59"/>
      <c r="DK47" s="59"/>
      <c r="DL47" s="59"/>
      <c r="DM47" s="59"/>
      <c r="DN47" s="59"/>
      <c r="DO47" s="59"/>
      <c r="DP47" s="59"/>
      <c r="DQ47" s="59"/>
      <c r="DR47" s="59"/>
      <c r="DS47" s="59"/>
      <c r="DT47" s="59"/>
      <c r="DU47" s="59"/>
      <c r="DV47" s="59"/>
      <c r="DW47" s="59"/>
      <c r="DX47" s="59"/>
      <c r="DY47" s="59"/>
      <c r="DZ47" s="59"/>
      <c r="EA47" s="59"/>
      <c r="EB47" s="59"/>
      <c r="EC47" s="59"/>
      <c r="ED47" s="59"/>
      <c r="EE47" s="59"/>
      <c r="EF47" s="59"/>
      <c r="EG47" s="59"/>
      <c r="EH47" s="59"/>
      <c r="EI47" s="59"/>
      <c r="EJ47" s="59"/>
      <c r="EK47" s="59"/>
      <c r="EL47" s="59"/>
      <c r="EM47" s="59"/>
      <c r="EN47" s="59"/>
      <c r="EO47" s="59"/>
      <c r="EP47" s="59"/>
      <c r="EQ47" s="59"/>
      <c r="ER47" s="59"/>
      <c r="ES47" s="59"/>
      <c r="ET47" s="59"/>
      <c r="EU47" s="59"/>
      <c r="EV47" s="59"/>
      <c r="EW47" s="59"/>
      <c r="EX47" s="59"/>
      <c r="EY47" s="59"/>
      <c r="EZ47" s="59"/>
      <c r="FA47" s="59"/>
      <c r="FB47" s="59"/>
      <c r="FC47" s="59"/>
      <c r="FD47" s="59"/>
      <c r="FE47" s="59"/>
      <c r="FF47" s="59"/>
      <c r="FG47" s="59"/>
      <c r="FH47" s="59"/>
      <c r="FI47" s="59"/>
      <c r="FJ47" s="59"/>
      <c r="FK47" s="59"/>
      <c r="FL47" s="59"/>
      <c r="FM47" s="59"/>
      <c r="FN47" s="59"/>
      <c r="FO47" s="59"/>
      <c r="FP47" s="59"/>
      <c r="FQ47" s="59"/>
      <c r="FR47" s="59"/>
      <c r="FS47" s="59"/>
      <c r="FT47" s="59"/>
      <c r="FU47" s="59"/>
      <c r="FV47" s="59"/>
      <c r="FW47" s="59"/>
      <c r="FX47" s="59"/>
      <c r="FY47" s="59"/>
      <c r="FZ47" s="59"/>
      <c r="GA47" s="59"/>
      <c r="GB47" s="59"/>
      <c r="GC47" s="59"/>
      <c r="GD47" s="59"/>
      <c r="GE47" s="59"/>
      <c r="GF47" s="59"/>
      <c r="GG47" s="59"/>
      <c r="GH47" s="59"/>
      <c r="GI47" s="59"/>
      <c r="GJ47" s="59"/>
      <c r="GK47" s="59"/>
      <c r="GL47" s="59"/>
      <c r="GM47" s="59"/>
      <c r="GN47" s="59"/>
      <c r="GO47" s="59"/>
      <c r="GP47" s="59"/>
      <c r="GQ47" s="59"/>
      <c r="GR47" s="59"/>
      <c r="GS47" s="59"/>
      <c r="GT47" s="59"/>
      <c r="GU47" s="59"/>
      <c r="GV47" s="59"/>
      <c r="GW47" s="59"/>
      <c r="GX47" s="59"/>
      <c r="GY47" s="59"/>
      <c r="GZ47" s="59"/>
      <c r="HA47" s="59"/>
      <c r="HB47" s="59"/>
      <c r="HC47" s="59"/>
      <c r="HD47" s="59"/>
      <c r="HE47" s="59"/>
      <c r="HF47" s="59"/>
      <c r="HG47" s="59"/>
      <c r="HH47" s="59"/>
      <c r="HI47" s="59"/>
      <c r="HJ47" s="59"/>
      <c r="HK47" s="59"/>
      <c r="HL47" s="59"/>
      <c r="HM47" s="59"/>
      <c r="HN47" s="59"/>
      <c r="HO47" s="59"/>
      <c r="HP47" s="59"/>
      <c r="HQ47" s="59"/>
      <c r="HR47" s="59"/>
      <c r="HS47" s="59"/>
      <c r="HT47" s="59"/>
      <c r="HU47" s="59"/>
      <c r="HV47" s="59"/>
      <c r="HW47" s="59"/>
      <c r="HX47" s="59"/>
      <c r="HY47" s="59"/>
      <c r="HZ47" s="59"/>
      <c r="IA47" s="59"/>
      <c r="IB47" s="59"/>
      <c r="IC47" s="59"/>
      <c r="ID47" s="59"/>
      <c r="IE47" s="59"/>
      <c r="IF47" s="59"/>
      <c r="IG47" s="59"/>
      <c r="IH47" s="59"/>
      <c r="II47" s="59"/>
      <c r="IJ47" s="59"/>
      <c r="IK47" s="59"/>
      <c r="IL47" s="59"/>
      <c r="IM47" s="59"/>
      <c r="IN47" s="59"/>
      <c r="IO47" s="59"/>
      <c r="IP47" s="59"/>
      <c r="IQ47" s="59"/>
      <c r="IR47" s="59"/>
      <c r="IS47" s="59"/>
      <c r="IT47" s="59"/>
      <c r="IU47" s="59"/>
    </row>
    <row r="48" spans="1:255" s="58" customFormat="1" ht="16.5" customHeight="1">
      <c r="A48" s="59"/>
      <c r="B48" s="60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59"/>
      <c r="BY48" s="59"/>
      <c r="BZ48" s="59"/>
      <c r="CA48" s="59"/>
      <c r="CB48" s="59"/>
      <c r="CC48" s="59"/>
      <c r="CD48" s="59"/>
      <c r="CE48" s="59"/>
      <c r="CF48" s="59"/>
      <c r="CG48" s="59"/>
      <c r="CH48" s="59"/>
      <c r="CI48" s="59"/>
      <c r="CJ48" s="59"/>
      <c r="CK48" s="59"/>
      <c r="CL48" s="59"/>
      <c r="CM48" s="59"/>
      <c r="CN48" s="59"/>
      <c r="CO48" s="59"/>
      <c r="CP48" s="59"/>
      <c r="CQ48" s="59"/>
      <c r="CR48" s="59"/>
      <c r="CS48" s="59"/>
      <c r="CT48" s="59"/>
      <c r="CU48" s="59"/>
      <c r="CV48" s="59"/>
      <c r="CW48" s="59"/>
      <c r="CX48" s="59"/>
      <c r="CY48" s="59"/>
      <c r="CZ48" s="59"/>
      <c r="DA48" s="59"/>
      <c r="DB48" s="59"/>
      <c r="DC48" s="59"/>
      <c r="DD48" s="59"/>
      <c r="DE48" s="59"/>
      <c r="DF48" s="59"/>
      <c r="DG48" s="59"/>
      <c r="DH48" s="59"/>
      <c r="DI48" s="59"/>
      <c r="DJ48" s="59"/>
      <c r="DK48" s="59"/>
      <c r="DL48" s="59"/>
      <c r="DM48" s="59"/>
      <c r="DN48" s="59"/>
      <c r="DO48" s="59"/>
      <c r="DP48" s="59"/>
      <c r="DQ48" s="59"/>
      <c r="DR48" s="59"/>
      <c r="DS48" s="59"/>
      <c r="DT48" s="59"/>
      <c r="DU48" s="59"/>
      <c r="DV48" s="59"/>
      <c r="DW48" s="59"/>
      <c r="DX48" s="59"/>
      <c r="DY48" s="59"/>
      <c r="DZ48" s="59"/>
      <c r="EA48" s="59"/>
      <c r="EB48" s="59"/>
      <c r="EC48" s="59"/>
      <c r="ED48" s="59"/>
      <c r="EE48" s="59"/>
      <c r="EF48" s="59"/>
      <c r="EG48" s="59"/>
      <c r="EH48" s="59"/>
      <c r="EI48" s="59"/>
      <c r="EJ48" s="59"/>
      <c r="EK48" s="59"/>
      <c r="EL48" s="59"/>
      <c r="EM48" s="59"/>
      <c r="EN48" s="59"/>
      <c r="EO48" s="59"/>
      <c r="EP48" s="59"/>
      <c r="EQ48" s="59"/>
      <c r="ER48" s="59"/>
      <c r="ES48" s="59"/>
      <c r="ET48" s="59"/>
      <c r="EU48" s="59"/>
      <c r="EV48" s="59"/>
      <c r="EW48" s="59"/>
      <c r="EX48" s="59"/>
      <c r="EY48" s="59"/>
      <c r="EZ48" s="59"/>
      <c r="FA48" s="59"/>
      <c r="FB48" s="59"/>
      <c r="FC48" s="59"/>
      <c r="FD48" s="59"/>
      <c r="FE48" s="59"/>
      <c r="FF48" s="59"/>
      <c r="FG48" s="59"/>
      <c r="FH48" s="59"/>
      <c r="FI48" s="59"/>
      <c r="FJ48" s="59"/>
      <c r="FK48" s="59"/>
      <c r="FL48" s="59"/>
      <c r="FM48" s="59"/>
      <c r="FN48" s="59"/>
      <c r="FO48" s="59"/>
      <c r="FP48" s="59"/>
      <c r="FQ48" s="59"/>
      <c r="FR48" s="59"/>
      <c r="FS48" s="59"/>
      <c r="FT48" s="59"/>
      <c r="FU48" s="59"/>
      <c r="FV48" s="59"/>
      <c r="FW48" s="59"/>
      <c r="FX48" s="59"/>
      <c r="FY48" s="59"/>
      <c r="FZ48" s="59"/>
      <c r="GA48" s="59"/>
      <c r="GB48" s="59"/>
      <c r="GC48" s="59"/>
      <c r="GD48" s="59"/>
      <c r="GE48" s="59"/>
      <c r="GF48" s="59"/>
      <c r="GG48" s="59"/>
      <c r="GH48" s="59"/>
      <c r="GI48" s="59"/>
      <c r="GJ48" s="59"/>
      <c r="GK48" s="59"/>
      <c r="GL48" s="59"/>
      <c r="GM48" s="59"/>
      <c r="GN48" s="59"/>
      <c r="GO48" s="59"/>
      <c r="GP48" s="59"/>
      <c r="GQ48" s="59"/>
      <c r="GR48" s="59"/>
      <c r="GS48" s="59"/>
      <c r="GT48" s="59"/>
      <c r="GU48" s="59"/>
      <c r="GV48" s="59"/>
      <c r="GW48" s="59"/>
      <c r="GX48" s="59"/>
      <c r="GY48" s="59"/>
      <c r="GZ48" s="59"/>
      <c r="HA48" s="59"/>
      <c r="HB48" s="59"/>
      <c r="HC48" s="59"/>
      <c r="HD48" s="59"/>
      <c r="HE48" s="59"/>
      <c r="HF48" s="59"/>
      <c r="HG48" s="59"/>
      <c r="HH48" s="59"/>
      <c r="HI48" s="59"/>
      <c r="HJ48" s="59"/>
      <c r="HK48" s="59"/>
      <c r="HL48" s="59"/>
      <c r="HM48" s="59"/>
      <c r="HN48" s="59"/>
      <c r="HO48" s="59"/>
      <c r="HP48" s="59"/>
      <c r="HQ48" s="59"/>
      <c r="HR48" s="59"/>
      <c r="HS48" s="59"/>
      <c r="HT48" s="59"/>
      <c r="HU48" s="59"/>
      <c r="HV48" s="59"/>
      <c r="HW48" s="59"/>
      <c r="HX48" s="59"/>
      <c r="HY48" s="59"/>
      <c r="HZ48" s="59"/>
      <c r="IA48" s="59"/>
      <c r="IB48" s="59"/>
      <c r="IC48" s="59"/>
      <c r="ID48" s="59"/>
      <c r="IE48" s="59"/>
      <c r="IF48" s="59"/>
      <c r="IG48" s="59"/>
      <c r="IH48" s="59"/>
      <c r="II48" s="59"/>
      <c r="IJ48" s="59"/>
      <c r="IK48" s="59"/>
      <c r="IL48" s="59"/>
      <c r="IM48" s="59"/>
      <c r="IN48" s="59"/>
      <c r="IO48" s="59"/>
      <c r="IP48" s="59"/>
      <c r="IQ48" s="59"/>
      <c r="IR48" s="59"/>
      <c r="IS48" s="59"/>
      <c r="IT48" s="59"/>
      <c r="IU48" s="59"/>
    </row>
    <row r="49" spans="1:255" s="58" customFormat="1" ht="16.5" customHeight="1">
      <c r="A49" s="59"/>
      <c r="B49" s="60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59"/>
      <c r="CA49" s="59"/>
      <c r="CB49" s="59"/>
      <c r="CC49" s="59"/>
      <c r="CD49" s="59"/>
      <c r="CE49" s="59"/>
      <c r="CF49" s="59"/>
      <c r="CG49" s="59"/>
      <c r="CH49" s="59"/>
      <c r="CI49" s="59"/>
      <c r="CJ49" s="59"/>
      <c r="CK49" s="59"/>
      <c r="CL49" s="59"/>
      <c r="CM49" s="59"/>
      <c r="CN49" s="59"/>
      <c r="CO49" s="59"/>
      <c r="CP49" s="59"/>
      <c r="CQ49" s="59"/>
      <c r="CR49" s="59"/>
      <c r="CS49" s="59"/>
      <c r="CT49" s="59"/>
      <c r="CU49" s="59"/>
      <c r="CV49" s="59"/>
      <c r="CW49" s="59"/>
      <c r="CX49" s="59"/>
      <c r="CY49" s="59"/>
      <c r="CZ49" s="59"/>
      <c r="DA49" s="59"/>
      <c r="DB49" s="59"/>
      <c r="DC49" s="59"/>
      <c r="DD49" s="59"/>
      <c r="DE49" s="59"/>
      <c r="DF49" s="59"/>
      <c r="DG49" s="59"/>
      <c r="DH49" s="59"/>
      <c r="DI49" s="59"/>
      <c r="DJ49" s="59"/>
      <c r="DK49" s="59"/>
      <c r="DL49" s="59"/>
      <c r="DM49" s="59"/>
      <c r="DN49" s="59"/>
      <c r="DO49" s="59"/>
      <c r="DP49" s="59"/>
      <c r="DQ49" s="59"/>
      <c r="DR49" s="59"/>
      <c r="DS49" s="59"/>
      <c r="DT49" s="59"/>
      <c r="DU49" s="59"/>
      <c r="DV49" s="59"/>
      <c r="DW49" s="59"/>
      <c r="DX49" s="59"/>
      <c r="DY49" s="59"/>
      <c r="DZ49" s="59"/>
      <c r="EA49" s="59"/>
      <c r="EB49" s="59"/>
      <c r="EC49" s="59"/>
      <c r="ED49" s="59"/>
      <c r="EE49" s="59"/>
      <c r="EF49" s="59"/>
      <c r="EG49" s="59"/>
      <c r="EH49" s="59"/>
      <c r="EI49" s="59"/>
      <c r="EJ49" s="59"/>
      <c r="EK49" s="59"/>
      <c r="EL49" s="59"/>
      <c r="EM49" s="59"/>
      <c r="EN49" s="59"/>
      <c r="EO49" s="59"/>
      <c r="EP49" s="59"/>
      <c r="EQ49" s="59"/>
      <c r="ER49" s="59"/>
      <c r="ES49" s="59"/>
      <c r="ET49" s="59"/>
      <c r="EU49" s="59"/>
      <c r="EV49" s="59"/>
      <c r="EW49" s="59"/>
      <c r="EX49" s="59"/>
      <c r="EY49" s="59"/>
      <c r="EZ49" s="59"/>
      <c r="FA49" s="59"/>
      <c r="FB49" s="59"/>
      <c r="FC49" s="59"/>
      <c r="FD49" s="59"/>
      <c r="FE49" s="59"/>
      <c r="FF49" s="59"/>
      <c r="FG49" s="59"/>
      <c r="FH49" s="59"/>
      <c r="FI49" s="59"/>
      <c r="FJ49" s="59"/>
      <c r="FK49" s="59"/>
      <c r="FL49" s="59"/>
      <c r="FM49" s="59"/>
      <c r="FN49" s="59"/>
      <c r="FO49" s="59"/>
      <c r="FP49" s="59"/>
      <c r="FQ49" s="59"/>
      <c r="FR49" s="59"/>
      <c r="FS49" s="59"/>
      <c r="FT49" s="59"/>
      <c r="FU49" s="59"/>
      <c r="FV49" s="59"/>
      <c r="FW49" s="59"/>
      <c r="FX49" s="59"/>
      <c r="FY49" s="59"/>
      <c r="FZ49" s="59"/>
      <c r="GA49" s="59"/>
      <c r="GB49" s="59"/>
      <c r="GC49" s="59"/>
      <c r="GD49" s="59"/>
      <c r="GE49" s="59"/>
      <c r="GF49" s="59"/>
      <c r="GG49" s="59"/>
      <c r="GH49" s="59"/>
      <c r="GI49" s="59"/>
      <c r="GJ49" s="59"/>
      <c r="GK49" s="59"/>
      <c r="GL49" s="59"/>
      <c r="GM49" s="59"/>
      <c r="GN49" s="59"/>
      <c r="GO49" s="59"/>
      <c r="GP49" s="59"/>
      <c r="GQ49" s="59"/>
      <c r="GR49" s="59"/>
      <c r="GS49" s="59"/>
      <c r="GT49" s="59"/>
      <c r="GU49" s="59"/>
      <c r="GV49" s="59"/>
      <c r="GW49" s="59"/>
      <c r="GX49" s="59"/>
      <c r="GY49" s="59"/>
      <c r="GZ49" s="59"/>
      <c r="HA49" s="59"/>
      <c r="HB49" s="59"/>
      <c r="HC49" s="59"/>
      <c r="HD49" s="59"/>
      <c r="HE49" s="59"/>
      <c r="HF49" s="59"/>
      <c r="HG49" s="59"/>
      <c r="HH49" s="59"/>
      <c r="HI49" s="59"/>
      <c r="HJ49" s="59"/>
      <c r="HK49" s="59"/>
      <c r="HL49" s="59"/>
      <c r="HM49" s="59"/>
      <c r="HN49" s="59"/>
      <c r="HO49" s="59"/>
      <c r="HP49" s="59"/>
      <c r="HQ49" s="59"/>
      <c r="HR49" s="59"/>
      <c r="HS49" s="59"/>
      <c r="HT49" s="59"/>
      <c r="HU49" s="59"/>
      <c r="HV49" s="59"/>
      <c r="HW49" s="59"/>
      <c r="HX49" s="59"/>
      <c r="HY49" s="59"/>
      <c r="HZ49" s="59"/>
      <c r="IA49" s="59"/>
      <c r="IB49" s="59"/>
      <c r="IC49" s="59"/>
      <c r="ID49" s="59"/>
      <c r="IE49" s="59"/>
      <c r="IF49" s="59"/>
      <c r="IG49" s="59"/>
      <c r="IH49" s="59"/>
      <c r="II49" s="59"/>
      <c r="IJ49" s="59"/>
      <c r="IK49" s="59"/>
      <c r="IL49" s="59"/>
      <c r="IM49" s="59"/>
      <c r="IN49" s="59"/>
      <c r="IO49" s="59"/>
      <c r="IP49" s="59"/>
      <c r="IQ49" s="59"/>
      <c r="IR49" s="59"/>
      <c r="IS49" s="59"/>
      <c r="IT49" s="59"/>
      <c r="IU49" s="59"/>
    </row>
    <row r="50" spans="1:255" s="58" customFormat="1" ht="16.5" customHeight="1">
      <c r="A50" s="59"/>
      <c r="B50" s="60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59"/>
      <c r="CA50" s="59"/>
      <c r="CB50" s="59"/>
      <c r="CC50" s="59"/>
      <c r="CD50" s="59"/>
      <c r="CE50" s="59"/>
      <c r="CF50" s="59"/>
      <c r="CG50" s="59"/>
      <c r="CH50" s="59"/>
      <c r="CI50" s="59"/>
      <c r="CJ50" s="59"/>
      <c r="CK50" s="59"/>
      <c r="CL50" s="59"/>
      <c r="CM50" s="59"/>
      <c r="CN50" s="59"/>
      <c r="CO50" s="59"/>
      <c r="CP50" s="59"/>
      <c r="CQ50" s="59"/>
      <c r="CR50" s="59"/>
      <c r="CS50" s="59"/>
      <c r="CT50" s="59"/>
      <c r="CU50" s="59"/>
      <c r="CV50" s="59"/>
      <c r="CW50" s="59"/>
      <c r="CX50" s="59"/>
      <c r="CY50" s="59"/>
      <c r="CZ50" s="59"/>
      <c r="DA50" s="59"/>
      <c r="DB50" s="59"/>
      <c r="DC50" s="59"/>
      <c r="DD50" s="59"/>
      <c r="DE50" s="59"/>
      <c r="DF50" s="59"/>
      <c r="DG50" s="59"/>
      <c r="DH50" s="59"/>
      <c r="DI50" s="59"/>
      <c r="DJ50" s="59"/>
      <c r="DK50" s="59"/>
      <c r="DL50" s="59"/>
      <c r="DM50" s="59"/>
      <c r="DN50" s="59"/>
      <c r="DO50" s="59"/>
      <c r="DP50" s="59"/>
      <c r="DQ50" s="59"/>
      <c r="DR50" s="59"/>
      <c r="DS50" s="59"/>
      <c r="DT50" s="59"/>
      <c r="DU50" s="59"/>
      <c r="DV50" s="59"/>
      <c r="DW50" s="59"/>
      <c r="DX50" s="59"/>
      <c r="DY50" s="59"/>
      <c r="DZ50" s="59"/>
      <c r="EA50" s="59"/>
      <c r="EB50" s="59"/>
      <c r="EC50" s="59"/>
      <c r="ED50" s="59"/>
      <c r="EE50" s="59"/>
      <c r="EF50" s="59"/>
      <c r="EG50" s="59"/>
      <c r="EH50" s="59"/>
      <c r="EI50" s="59"/>
      <c r="EJ50" s="59"/>
      <c r="EK50" s="59"/>
      <c r="EL50" s="59"/>
      <c r="EM50" s="59"/>
      <c r="EN50" s="59"/>
      <c r="EO50" s="59"/>
      <c r="EP50" s="59"/>
      <c r="EQ50" s="59"/>
      <c r="ER50" s="59"/>
      <c r="ES50" s="59"/>
      <c r="ET50" s="59"/>
      <c r="EU50" s="59"/>
      <c r="EV50" s="59"/>
      <c r="EW50" s="59"/>
      <c r="EX50" s="59"/>
      <c r="EY50" s="59"/>
      <c r="EZ50" s="59"/>
      <c r="FA50" s="59"/>
      <c r="FB50" s="59"/>
      <c r="FC50" s="59"/>
      <c r="FD50" s="59"/>
      <c r="FE50" s="59"/>
      <c r="FF50" s="59"/>
      <c r="FG50" s="59"/>
      <c r="FH50" s="59"/>
      <c r="FI50" s="59"/>
      <c r="FJ50" s="59"/>
      <c r="FK50" s="59"/>
      <c r="FL50" s="59"/>
      <c r="FM50" s="59"/>
      <c r="FN50" s="59"/>
      <c r="FO50" s="59"/>
      <c r="FP50" s="59"/>
      <c r="FQ50" s="59"/>
      <c r="FR50" s="59"/>
      <c r="FS50" s="59"/>
      <c r="FT50" s="59"/>
      <c r="FU50" s="59"/>
      <c r="FV50" s="59"/>
      <c r="FW50" s="59"/>
      <c r="FX50" s="59"/>
      <c r="FY50" s="59"/>
      <c r="FZ50" s="59"/>
      <c r="GA50" s="59"/>
      <c r="GB50" s="59"/>
      <c r="GC50" s="59"/>
      <c r="GD50" s="59"/>
      <c r="GE50" s="59"/>
      <c r="GF50" s="59"/>
      <c r="GG50" s="59"/>
      <c r="GH50" s="59"/>
      <c r="GI50" s="59"/>
      <c r="GJ50" s="59"/>
      <c r="GK50" s="59"/>
      <c r="GL50" s="59"/>
      <c r="GM50" s="59"/>
      <c r="GN50" s="59"/>
      <c r="GO50" s="59"/>
      <c r="GP50" s="59"/>
      <c r="GQ50" s="59"/>
      <c r="GR50" s="59"/>
      <c r="GS50" s="59"/>
      <c r="GT50" s="59"/>
      <c r="GU50" s="59"/>
      <c r="GV50" s="59"/>
      <c r="GW50" s="59"/>
      <c r="GX50" s="59"/>
      <c r="GY50" s="59"/>
      <c r="GZ50" s="59"/>
      <c r="HA50" s="59"/>
      <c r="HB50" s="59"/>
      <c r="HC50" s="59"/>
      <c r="HD50" s="59"/>
      <c r="HE50" s="59"/>
      <c r="HF50" s="59"/>
      <c r="HG50" s="59"/>
      <c r="HH50" s="59"/>
      <c r="HI50" s="59"/>
      <c r="HJ50" s="59"/>
      <c r="HK50" s="59"/>
      <c r="HL50" s="59"/>
      <c r="HM50" s="59"/>
      <c r="HN50" s="59"/>
      <c r="HO50" s="59"/>
      <c r="HP50" s="59"/>
      <c r="HQ50" s="59"/>
      <c r="HR50" s="59"/>
      <c r="HS50" s="59"/>
      <c r="HT50" s="59"/>
      <c r="HU50" s="59"/>
      <c r="HV50" s="59"/>
      <c r="HW50" s="59"/>
      <c r="HX50" s="59"/>
      <c r="HY50" s="59"/>
      <c r="HZ50" s="59"/>
      <c r="IA50" s="59"/>
      <c r="IB50" s="59"/>
      <c r="IC50" s="59"/>
      <c r="ID50" s="59"/>
      <c r="IE50" s="59"/>
      <c r="IF50" s="59"/>
      <c r="IG50" s="59"/>
      <c r="IH50" s="59"/>
      <c r="II50" s="59"/>
      <c r="IJ50" s="59"/>
      <c r="IK50" s="59"/>
      <c r="IL50" s="59"/>
      <c r="IM50" s="59"/>
      <c r="IN50" s="59"/>
      <c r="IO50" s="59"/>
      <c r="IP50" s="59"/>
      <c r="IQ50" s="59"/>
      <c r="IR50" s="59"/>
      <c r="IS50" s="59"/>
      <c r="IT50" s="59"/>
      <c r="IU50" s="59"/>
    </row>
  </sheetData>
  <sheetProtection/>
  <mergeCells count="7">
    <mergeCell ref="A2:F2"/>
    <mergeCell ref="A4:A5"/>
    <mergeCell ref="B4:B5"/>
    <mergeCell ref="C4:C5"/>
    <mergeCell ref="D4:D5"/>
    <mergeCell ref="E4:E5"/>
    <mergeCell ref="F4:F5"/>
  </mergeCells>
  <printOptions/>
  <pageMargins left="0.7868055555555555" right="0.39305555555555555" top="0.39305555555555555" bottom="0.6298611111111111" header="0.5111111111111111" footer="0.19652777777777777"/>
  <pageSetup firstPageNumber="18" useFirstPageNumber="1" horizontalDpi="600" verticalDpi="600" orientation="landscape" paperSize="9"/>
  <headerFooter>
    <oddFooter>&amp;C第 &amp;P 页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S38"/>
  <sheetViews>
    <sheetView zoomScale="115" zoomScaleNormal="115" zoomScaleSheetLayoutView="100" workbookViewId="0" topLeftCell="A1">
      <selection activeCell="H22" sqref="H22"/>
    </sheetView>
  </sheetViews>
  <sheetFormatPr defaultColWidth="9.00390625" defaultRowHeight="14.25"/>
  <cols>
    <col min="1" max="1" width="11.25390625" style="33" customWidth="1"/>
    <col min="2" max="2" width="34.375" style="33" customWidth="1"/>
    <col min="3" max="3" width="15.25390625" style="33" customWidth="1"/>
    <col min="4" max="4" width="14.375" style="33" customWidth="1"/>
    <col min="5" max="5" width="30.375" style="33" customWidth="1"/>
    <col min="6" max="6" width="15.00390625" style="33" customWidth="1"/>
    <col min="7" max="16384" width="9.00390625" style="33" customWidth="1"/>
  </cols>
  <sheetData>
    <row r="1" spans="1:253" s="30" customFormat="1" ht="10.5" customHeight="1">
      <c r="A1" s="34"/>
      <c r="B1" s="35"/>
      <c r="C1" s="36"/>
      <c r="D1" s="37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/>
      <c r="EI1" s="31"/>
      <c r="EJ1" s="31"/>
      <c r="EK1" s="31"/>
      <c r="EL1" s="31"/>
      <c r="EM1" s="31"/>
      <c r="EN1" s="31"/>
      <c r="EO1" s="31"/>
      <c r="EP1" s="31"/>
      <c r="EQ1" s="31"/>
      <c r="ER1" s="31"/>
      <c r="ES1" s="31"/>
      <c r="ET1" s="31"/>
      <c r="EU1" s="31"/>
      <c r="EV1" s="31"/>
      <c r="EW1" s="31"/>
      <c r="EX1" s="31"/>
      <c r="EY1" s="31"/>
      <c r="EZ1" s="31"/>
      <c r="FA1" s="31"/>
      <c r="FB1" s="31"/>
      <c r="FC1" s="31"/>
      <c r="FD1" s="31"/>
      <c r="FE1" s="31"/>
      <c r="FF1" s="31"/>
      <c r="FG1" s="31"/>
      <c r="FH1" s="31"/>
      <c r="FI1" s="31"/>
      <c r="FJ1" s="31"/>
      <c r="FK1" s="31"/>
      <c r="FL1" s="31"/>
      <c r="FM1" s="31"/>
      <c r="FN1" s="31"/>
      <c r="FO1" s="31"/>
      <c r="FP1" s="31"/>
      <c r="FQ1" s="31"/>
      <c r="FR1" s="31"/>
      <c r="FS1" s="31"/>
      <c r="FT1" s="31"/>
      <c r="FU1" s="31"/>
      <c r="FV1" s="31"/>
      <c r="FW1" s="31"/>
      <c r="FX1" s="31"/>
      <c r="FY1" s="31"/>
      <c r="FZ1" s="31"/>
      <c r="GA1" s="31"/>
      <c r="GB1" s="31"/>
      <c r="GC1" s="31"/>
      <c r="GD1" s="31"/>
      <c r="GE1" s="31"/>
      <c r="GF1" s="31"/>
      <c r="GG1" s="31"/>
      <c r="GH1" s="31"/>
      <c r="GI1" s="31"/>
      <c r="GJ1" s="31"/>
      <c r="GK1" s="31"/>
      <c r="GL1" s="31"/>
      <c r="GM1" s="31"/>
      <c r="GN1" s="31"/>
      <c r="GO1" s="31"/>
      <c r="GP1" s="31"/>
      <c r="GQ1" s="31"/>
      <c r="GR1" s="31"/>
      <c r="GS1" s="31"/>
      <c r="GT1" s="31"/>
      <c r="GU1" s="31"/>
      <c r="GV1" s="31"/>
      <c r="GW1" s="31"/>
      <c r="GX1" s="31"/>
      <c r="GY1" s="31"/>
      <c r="GZ1" s="31"/>
      <c r="HA1" s="31"/>
      <c r="HB1" s="31"/>
      <c r="HC1" s="31"/>
      <c r="HD1" s="31"/>
      <c r="HE1" s="31"/>
      <c r="HF1" s="31"/>
      <c r="HG1" s="31"/>
      <c r="HH1" s="31"/>
      <c r="HI1" s="31"/>
      <c r="HJ1" s="31"/>
      <c r="HK1" s="31"/>
      <c r="HL1" s="31"/>
      <c r="HM1" s="31"/>
      <c r="HN1" s="31"/>
      <c r="HO1" s="31"/>
      <c r="HP1" s="31"/>
      <c r="HQ1" s="31"/>
      <c r="HR1" s="31"/>
      <c r="HS1" s="31"/>
      <c r="HT1" s="31"/>
      <c r="HU1" s="31"/>
      <c r="HV1" s="31"/>
      <c r="HW1" s="31"/>
      <c r="HX1" s="31"/>
      <c r="HY1" s="31"/>
      <c r="HZ1" s="31"/>
      <c r="IA1" s="31"/>
      <c r="IB1" s="31"/>
      <c r="IC1" s="31"/>
      <c r="ID1" s="31"/>
      <c r="IE1" s="31"/>
      <c r="IF1" s="31"/>
      <c r="IG1" s="31"/>
      <c r="IH1" s="31"/>
      <c r="II1" s="31"/>
      <c r="IJ1" s="31"/>
      <c r="IK1" s="31"/>
      <c r="IL1" s="31"/>
      <c r="IM1" s="31"/>
      <c r="IN1" s="31"/>
      <c r="IO1" s="31"/>
      <c r="IP1" s="31"/>
      <c r="IQ1" s="31"/>
      <c r="IR1" s="31"/>
      <c r="IS1" s="31"/>
    </row>
    <row r="2" spans="1:253" s="30" customFormat="1" ht="27" customHeight="1">
      <c r="A2" s="38" t="s">
        <v>308</v>
      </c>
      <c r="B2" s="38"/>
      <c r="C2" s="38"/>
      <c r="D2" s="38"/>
      <c r="E2" s="38"/>
      <c r="F2" s="38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  <c r="HT2" s="31"/>
      <c r="HU2" s="31"/>
      <c r="HV2" s="31"/>
      <c r="HW2" s="31"/>
      <c r="HX2" s="31"/>
      <c r="HY2" s="31"/>
      <c r="HZ2" s="31"/>
      <c r="IA2" s="31"/>
      <c r="IB2" s="31"/>
      <c r="IC2" s="31"/>
      <c r="ID2" s="31"/>
      <c r="IE2" s="31"/>
      <c r="IF2" s="31"/>
      <c r="IG2" s="31"/>
      <c r="IH2" s="31"/>
      <c r="II2" s="31"/>
      <c r="IJ2" s="31"/>
      <c r="IK2" s="31"/>
      <c r="IL2" s="31"/>
      <c r="IM2" s="31"/>
      <c r="IN2" s="31"/>
      <c r="IO2" s="31"/>
      <c r="IP2" s="31"/>
      <c r="IQ2" s="31"/>
      <c r="IR2" s="31"/>
      <c r="IS2" s="31"/>
    </row>
    <row r="3" spans="2:253" s="30" customFormat="1" ht="15" customHeight="1">
      <c r="B3" s="31"/>
      <c r="D3" s="39"/>
      <c r="E3" s="31"/>
      <c r="F3" s="40" t="s">
        <v>61</v>
      </c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  <c r="HY3" s="31"/>
      <c r="HZ3" s="31"/>
      <c r="IA3" s="31"/>
      <c r="IB3" s="31"/>
      <c r="IC3" s="31"/>
      <c r="ID3" s="31"/>
      <c r="IE3" s="31"/>
      <c r="IF3" s="31"/>
      <c r="IG3" s="31"/>
      <c r="IH3" s="31"/>
      <c r="II3" s="31"/>
      <c r="IJ3" s="31"/>
      <c r="IK3" s="31"/>
      <c r="IL3" s="31"/>
      <c r="IM3" s="31"/>
      <c r="IN3" s="31"/>
      <c r="IO3" s="31"/>
      <c r="IP3" s="31"/>
      <c r="IQ3" s="31"/>
      <c r="IR3" s="31"/>
      <c r="IS3" s="31"/>
    </row>
    <row r="4" spans="1:6" s="31" customFormat="1" ht="13.5" customHeight="1">
      <c r="A4" s="41" t="s">
        <v>147</v>
      </c>
      <c r="B4" s="42"/>
      <c r="C4" s="43" t="s">
        <v>309</v>
      </c>
      <c r="D4" s="41" t="s">
        <v>147</v>
      </c>
      <c r="E4" s="42"/>
      <c r="F4" s="43" t="s">
        <v>309</v>
      </c>
    </row>
    <row r="5" spans="1:6" s="31" customFormat="1" ht="13.5" customHeight="1">
      <c r="A5" s="44" t="s">
        <v>253</v>
      </c>
      <c r="B5" s="44" t="s">
        <v>310</v>
      </c>
      <c r="C5" s="45" t="s">
        <v>311</v>
      </c>
      <c r="D5" s="44" t="s">
        <v>253</v>
      </c>
      <c r="E5" s="44" t="s">
        <v>310</v>
      </c>
      <c r="F5" s="45" t="s">
        <v>311</v>
      </c>
    </row>
    <row r="6" spans="1:6" s="32" customFormat="1" ht="13.5" customHeight="1">
      <c r="A6" s="46" t="s">
        <v>312</v>
      </c>
      <c r="B6" s="47" t="s">
        <v>313</v>
      </c>
      <c r="C6" s="48">
        <v>21422</v>
      </c>
      <c r="D6" s="46" t="s">
        <v>314</v>
      </c>
      <c r="E6" s="49" t="s">
        <v>315</v>
      </c>
      <c r="F6" s="48">
        <v>7.2</v>
      </c>
    </row>
    <row r="7" spans="1:6" s="32" customFormat="1" ht="13.5" customHeight="1">
      <c r="A7" s="46" t="s">
        <v>316</v>
      </c>
      <c r="B7" s="47" t="s">
        <v>317</v>
      </c>
      <c r="C7" s="48">
        <v>1771.03</v>
      </c>
      <c r="D7" s="46" t="s">
        <v>318</v>
      </c>
      <c r="E7" s="47" t="s">
        <v>319</v>
      </c>
      <c r="F7" s="48">
        <v>759.68</v>
      </c>
    </row>
    <row r="8" spans="1:6" s="32" customFormat="1" ht="13.5" customHeight="1">
      <c r="A8" s="46" t="s">
        <v>320</v>
      </c>
      <c r="B8" s="49" t="s">
        <v>321</v>
      </c>
      <c r="C8" s="48">
        <v>1637</v>
      </c>
      <c r="D8" s="46" t="s">
        <v>322</v>
      </c>
      <c r="E8" s="49" t="s">
        <v>321</v>
      </c>
      <c r="F8" s="48">
        <v>715</v>
      </c>
    </row>
    <row r="9" spans="1:6" s="32" customFormat="1" ht="13.5" customHeight="1">
      <c r="A9" s="46" t="s">
        <v>323</v>
      </c>
      <c r="B9" s="49" t="s">
        <v>324</v>
      </c>
      <c r="C9" s="48">
        <v>9</v>
      </c>
      <c r="D9" s="46" t="s">
        <v>325</v>
      </c>
      <c r="E9" s="49" t="s">
        <v>326</v>
      </c>
      <c r="F9" s="48">
        <v>45.4</v>
      </c>
    </row>
    <row r="10" spans="1:6" s="32" customFormat="1" ht="13.5" customHeight="1">
      <c r="A10" s="46" t="s">
        <v>327</v>
      </c>
      <c r="B10" s="49" t="s">
        <v>326</v>
      </c>
      <c r="C10" s="48">
        <v>125.03</v>
      </c>
      <c r="D10" s="46" t="s">
        <v>328</v>
      </c>
      <c r="E10" s="47" t="s">
        <v>329</v>
      </c>
      <c r="F10" s="48">
        <v>200</v>
      </c>
    </row>
    <row r="11" spans="1:6" s="32" customFormat="1" ht="13.5" customHeight="1">
      <c r="A11" s="46" t="s">
        <v>330</v>
      </c>
      <c r="B11" s="47" t="s">
        <v>331</v>
      </c>
      <c r="C11" s="48">
        <v>341.51</v>
      </c>
      <c r="D11" s="46" t="s">
        <v>332</v>
      </c>
      <c r="E11" s="49" t="s">
        <v>333</v>
      </c>
      <c r="F11" s="48">
        <v>200</v>
      </c>
    </row>
    <row r="12" spans="1:6" s="32" customFormat="1" ht="13.5" customHeight="1">
      <c r="A12" s="46" t="s">
        <v>334</v>
      </c>
      <c r="B12" s="49" t="s">
        <v>321</v>
      </c>
      <c r="C12" s="48">
        <v>276</v>
      </c>
      <c r="D12" s="46" t="s">
        <v>335</v>
      </c>
      <c r="E12" s="47" t="s">
        <v>336</v>
      </c>
      <c r="F12" s="48">
        <v>84.36</v>
      </c>
    </row>
    <row r="13" spans="1:6" s="32" customFormat="1" ht="13.5" customHeight="1">
      <c r="A13" s="46" t="s">
        <v>337</v>
      </c>
      <c r="B13" s="49" t="s">
        <v>338</v>
      </c>
      <c r="C13" s="48">
        <v>20</v>
      </c>
      <c r="D13" s="46" t="s">
        <v>339</v>
      </c>
      <c r="E13" s="49" t="s">
        <v>321</v>
      </c>
      <c r="F13" s="48">
        <v>54.12</v>
      </c>
    </row>
    <row r="14" spans="1:6" s="32" customFormat="1" ht="13.5" customHeight="1">
      <c r="A14" s="46" t="s">
        <v>340</v>
      </c>
      <c r="B14" s="49" t="s">
        <v>341</v>
      </c>
      <c r="C14" s="48">
        <v>20</v>
      </c>
      <c r="D14" s="46" t="s">
        <v>342</v>
      </c>
      <c r="E14" s="49" t="s">
        <v>343</v>
      </c>
      <c r="F14" s="48">
        <v>30.24</v>
      </c>
    </row>
    <row r="15" spans="1:6" s="32" customFormat="1" ht="13.5" customHeight="1">
      <c r="A15" s="46" t="s">
        <v>344</v>
      </c>
      <c r="B15" s="49" t="s">
        <v>326</v>
      </c>
      <c r="C15" s="48">
        <v>26.02</v>
      </c>
      <c r="D15" s="46" t="s">
        <v>345</v>
      </c>
      <c r="E15" s="47" t="s">
        <v>346</v>
      </c>
      <c r="F15" s="48">
        <v>525.24</v>
      </c>
    </row>
    <row r="16" spans="1:6" s="32" customFormat="1" ht="13.5" customHeight="1">
      <c r="A16" s="46" t="s">
        <v>347</v>
      </c>
      <c r="B16" s="47" t="s">
        <v>348</v>
      </c>
      <c r="C16" s="48">
        <v>8536.8</v>
      </c>
      <c r="D16" s="46" t="s">
        <v>349</v>
      </c>
      <c r="E16" s="49" t="s">
        <v>321</v>
      </c>
      <c r="F16" s="48">
        <v>522.24</v>
      </c>
    </row>
    <row r="17" spans="1:6" s="32" customFormat="1" ht="13.5" customHeight="1">
      <c r="A17" s="46" t="s">
        <v>350</v>
      </c>
      <c r="B17" s="49" t="s">
        <v>321</v>
      </c>
      <c r="C17" s="48">
        <v>4225</v>
      </c>
      <c r="D17" s="46" t="s">
        <v>351</v>
      </c>
      <c r="E17" s="49" t="s">
        <v>352</v>
      </c>
      <c r="F17" s="48">
        <v>3</v>
      </c>
    </row>
    <row r="18" spans="1:6" s="32" customFormat="1" ht="13.5" customHeight="1">
      <c r="A18" s="46" t="s">
        <v>353</v>
      </c>
      <c r="B18" s="49" t="s">
        <v>324</v>
      </c>
      <c r="C18" s="48">
        <v>3</v>
      </c>
      <c r="D18" s="46" t="s">
        <v>354</v>
      </c>
      <c r="E18" s="47" t="s">
        <v>355</v>
      </c>
      <c r="F18" s="48">
        <v>456.53</v>
      </c>
    </row>
    <row r="19" spans="1:6" s="32" customFormat="1" ht="13.5" customHeight="1">
      <c r="A19" s="46" t="s">
        <v>356</v>
      </c>
      <c r="B19" s="49" t="s">
        <v>326</v>
      </c>
      <c r="C19" s="48">
        <v>3973</v>
      </c>
      <c r="D19" s="46" t="s">
        <v>357</v>
      </c>
      <c r="E19" s="49" t="s">
        <v>321</v>
      </c>
      <c r="F19" s="48">
        <v>360</v>
      </c>
    </row>
    <row r="20" spans="1:6" s="32" customFormat="1" ht="13.5" customHeight="1">
      <c r="A20" s="46" t="s">
        <v>358</v>
      </c>
      <c r="B20" s="49" t="s">
        <v>359</v>
      </c>
      <c r="C20" s="48">
        <v>336</v>
      </c>
      <c r="D20" s="46" t="s">
        <v>360</v>
      </c>
      <c r="E20" s="49" t="s">
        <v>326</v>
      </c>
      <c r="F20" s="48">
        <v>97.33</v>
      </c>
    </row>
    <row r="21" spans="1:6" s="32" customFormat="1" ht="13.5" customHeight="1">
      <c r="A21" s="46" t="s">
        <v>361</v>
      </c>
      <c r="B21" s="47" t="s">
        <v>362</v>
      </c>
      <c r="C21" s="48">
        <v>904.15</v>
      </c>
      <c r="D21" s="46" t="s">
        <v>363</v>
      </c>
      <c r="E21" s="47" t="s">
        <v>364</v>
      </c>
      <c r="F21" s="48">
        <v>979.54</v>
      </c>
    </row>
    <row r="22" spans="1:6" s="32" customFormat="1" ht="13.5" customHeight="1">
      <c r="A22" s="46" t="s">
        <v>365</v>
      </c>
      <c r="B22" s="49" t="s">
        <v>321</v>
      </c>
      <c r="C22" s="48">
        <v>151.24</v>
      </c>
      <c r="D22" s="46" t="s">
        <v>366</v>
      </c>
      <c r="E22" s="49" t="s">
        <v>321</v>
      </c>
      <c r="F22" s="48">
        <v>625.51</v>
      </c>
    </row>
    <row r="23" spans="1:6" s="32" customFormat="1" ht="13.5" customHeight="1">
      <c r="A23" s="46" t="s">
        <v>367</v>
      </c>
      <c r="B23" s="49" t="s">
        <v>326</v>
      </c>
      <c r="C23" s="48">
        <v>103.91</v>
      </c>
      <c r="D23" s="46" t="s">
        <v>368</v>
      </c>
      <c r="E23" s="49" t="s">
        <v>326</v>
      </c>
      <c r="F23" s="48">
        <v>354.03</v>
      </c>
    </row>
    <row r="24" spans="1:6" s="32" customFormat="1" ht="13.5" customHeight="1">
      <c r="A24" s="46" t="s">
        <v>369</v>
      </c>
      <c r="B24" s="49" t="s">
        <v>370</v>
      </c>
      <c r="C24" s="48">
        <v>649</v>
      </c>
      <c r="D24" s="46" t="s">
        <v>371</v>
      </c>
      <c r="E24" s="47" t="s">
        <v>372</v>
      </c>
      <c r="F24" s="48">
        <v>436.9</v>
      </c>
    </row>
    <row r="25" spans="1:6" s="32" customFormat="1" ht="13.5" customHeight="1">
      <c r="A25" s="46" t="s">
        <v>373</v>
      </c>
      <c r="B25" s="47" t="s">
        <v>374</v>
      </c>
      <c r="C25" s="48">
        <v>291.94</v>
      </c>
      <c r="D25" s="46" t="s">
        <v>375</v>
      </c>
      <c r="E25" s="49" t="s">
        <v>321</v>
      </c>
      <c r="F25" s="48">
        <v>388.38</v>
      </c>
    </row>
    <row r="26" spans="1:6" s="32" customFormat="1" ht="13.5" customHeight="1">
      <c r="A26" s="46" t="s">
        <v>376</v>
      </c>
      <c r="B26" s="49" t="s">
        <v>321</v>
      </c>
      <c r="C26" s="48">
        <v>206</v>
      </c>
      <c r="D26" s="46" t="s">
        <v>377</v>
      </c>
      <c r="E26" s="49" t="s">
        <v>326</v>
      </c>
      <c r="F26" s="48">
        <v>48.52</v>
      </c>
    </row>
    <row r="27" spans="1:6" s="32" customFormat="1" ht="13.5" customHeight="1">
      <c r="A27" s="46" t="s">
        <v>378</v>
      </c>
      <c r="B27" s="49" t="s">
        <v>326</v>
      </c>
      <c r="C27" s="48">
        <v>86.47</v>
      </c>
      <c r="D27" s="46" t="s">
        <v>379</v>
      </c>
      <c r="E27" s="47" t="s">
        <v>380</v>
      </c>
      <c r="F27" s="48">
        <v>123.52</v>
      </c>
    </row>
    <row r="28" spans="1:6" s="32" customFormat="1" ht="13.5" customHeight="1">
      <c r="A28" s="46" t="s">
        <v>381</v>
      </c>
      <c r="B28" s="47" t="s">
        <v>382</v>
      </c>
      <c r="C28" s="48">
        <v>893.63</v>
      </c>
      <c r="D28" s="46" t="s">
        <v>383</v>
      </c>
      <c r="E28" s="49" t="s">
        <v>321</v>
      </c>
      <c r="F28" s="48">
        <v>123.52</v>
      </c>
    </row>
    <row r="29" spans="1:6" s="32" customFormat="1" ht="13.5" customHeight="1">
      <c r="A29" s="46" t="s">
        <v>384</v>
      </c>
      <c r="B29" s="49" t="s">
        <v>321</v>
      </c>
      <c r="C29" s="48">
        <v>269.49</v>
      </c>
      <c r="D29" s="46" t="s">
        <v>385</v>
      </c>
      <c r="E29" s="47" t="s">
        <v>386</v>
      </c>
      <c r="F29" s="48">
        <v>2100</v>
      </c>
    </row>
    <row r="30" spans="1:6" s="32" customFormat="1" ht="13.5" customHeight="1">
      <c r="A30" s="46" t="s">
        <v>387</v>
      </c>
      <c r="B30" s="49" t="s">
        <v>324</v>
      </c>
      <c r="C30" s="48">
        <v>43</v>
      </c>
      <c r="D30" s="46" t="s">
        <v>388</v>
      </c>
      <c r="E30" s="49" t="s">
        <v>386</v>
      </c>
      <c r="F30" s="48">
        <v>2100</v>
      </c>
    </row>
    <row r="31" spans="1:6" s="32" customFormat="1" ht="13.5" customHeight="1">
      <c r="A31" s="46" t="s">
        <v>389</v>
      </c>
      <c r="B31" s="49" t="s">
        <v>390</v>
      </c>
      <c r="C31" s="48">
        <v>125</v>
      </c>
      <c r="D31" s="46" t="s">
        <v>391</v>
      </c>
      <c r="E31" s="47" t="s">
        <v>392</v>
      </c>
      <c r="F31" s="48">
        <v>741.2</v>
      </c>
    </row>
    <row r="32" spans="1:6" s="32" customFormat="1" ht="13.5" customHeight="1">
      <c r="A32" s="46" t="s">
        <v>393</v>
      </c>
      <c r="B32" s="49" t="s">
        <v>326</v>
      </c>
      <c r="C32" s="48">
        <v>455</v>
      </c>
      <c r="D32" s="46" t="s">
        <v>394</v>
      </c>
      <c r="E32" s="49" t="s">
        <v>321</v>
      </c>
      <c r="F32" s="48">
        <v>456.98</v>
      </c>
    </row>
    <row r="33" spans="1:6" s="32" customFormat="1" ht="13.5" customHeight="1">
      <c r="A33" s="50" t="s">
        <v>395</v>
      </c>
      <c r="B33" s="50" t="s">
        <v>396</v>
      </c>
      <c r="C33" s="48">
        <v>2</v>
      </c>
      <c r="D33" s="50" t="s">
        <v>397</v>
      </c>
      <c r="E33" s="50" t="s">
        <v>398</v>
      </c>
      <c r="F33" s="48">
        <v>13.68</v>
      </c>
    </row>
    <row r="34" spans="1:6" s="32" customFormat="1" ht="13.5" customHeight="1">
      <c r="A34" s="50" t="s">
        <v>399</v>
      </c>
      <c r="B34" s="51" t="s">
        <v>400</v>
      </c>
      <c r="C34" s="48">
        <v>1500</v>
      </c>
      <c r="D34" s="50" t="s">
        <v>401</v>
      </c>
      <c r="E34" s="50" t="s">
        <v>326</v>
      </c>
      <c r="F34" s="48">
        <v>270</v>
      </c>
    </row>
    <row r="35" spans="1:6" ht="14.25">
      <c r="A35" s="50" t="s">
        <v>402</v>
      </c>
      <c r="B35" s="50" t="s">
        <v>321</v>
      </c>
      <c r="C35" s="56">
        <v>1500</v>
      </c>
      <c r="D35" s="50" t="s">
        <v>403</v>
      </c>
      <c r="E35" s="51" t="s">
        <v>404</v>
      </c>
      <c r="F35" s="48">
        <v>24.05</v>
      </c>
    </row>
    <row r="36" spans="1:6" ht="14.25">
      <c r="A36" s="50" t="s">
        <v>405</v>
      </c>
      <c r="B36" s="51" t="s">
        <v>406</v>
      </c>
      <c r="C36" s="48">
        <v>163.02</v>
      </c>
      <c r="D36" s="50" t="s">
        <v>407</v>
      </c>
      <c r="E36" s="50" t="s">
        <v>326</v>
      </c>
      <c r="F36" s="48">
        <v>24.05</v>
      </c>
    </row>
    <row r="37" spans="1:6" ht="14.25">
      <c r="A37" s="50" t="s">
        <v>408</v>
      </c>
      <c r="B37" s="50" t="s">
        <v>321</v>
      </c>
      <c r="C37" s="48">
        <v>97.35</v>
      </c>
      <c r="D37" s="50" t="s">
        <v>409</v>
      </c>
      <c r="E37" s="51" t="s">
        <v>410</v>
      </c>
      <c r="F37" s="48">
        <v>588.76</v>
      </c>
    </row>
    <row r="38" spans="1:6" ht="14.25">
      <c r="A38" s="50" t="s">
        <v>411</v>
      </c>
      <c r="B38" s="50" t="s">
        <v>326</v>
      </c>
      <c r="C38" s="48">
        <v>58.47</v>
      </c>
      <c r="D38" s="50" t="s">
        <v>412</v>
      </c>
      <c r="E38" s="50" t="s">
        <v>413</v>
      </c>
      <c r="F38" s="48">
        <v>288.76</v>
      </c>
    </row>
  </sheetData>
  <sheetProtection/>
  <mergeCells count="4">
    <mergeCell ref="A1:C1"/>
    <mergeCell ref="A2:F2"/>
    <mergeCell ref="A4:B4"/>
    <mergeCell ref="D4:E4"/>
  </mergeCells>
  <printOptions/>
  <pageMargins left="0.7868055555555555" right="0.39305555555555555" top="0.2361111111111111" bottom="0.275" header="0.5902777777777778" footer="0.11805555555555555"/>
  <pageSetup firstPageNumber="19" useFirstPageNumber="1" fitToHeight="1" fitToWidth="1" horizontalDpi="600" verticalDpi="600" orientation="landscape" paperSize="9" scale="94"/>
  <headerFooter>
    <oddFooter>&amp;C第 &amp;P 页</oddFooter>
  </headerFooter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S38"/>
  <sheetViews>
    <sheetView zoomScale="115" zoomScaleNormal="115" zoomScaleSheetLayoutView="100" workbookViewId="0" topLeftCell="A1">
      <selection activeCell="J26" sqref="J26"/>
    </sheetView>
  </sheetViews>
  <sheetFormatPr defaultColWidth="9.00390625" defaultRowHeight="14.25"/>
  <cols>
    <col min="1" max="1" width="11.25390625" style="33" customWidth="1"/>
    <col min="2" max="2" width="34.375" style="33" customWidth="1"/>
    <col min="3" max="3" width="15.25390625" style="33" customWidth="1"/>
    <col min="4" max="4" width="14.375" style="33" customWidth="1"/>
    <col min="5" max="5" width="30.375" style="33" customWidth="1"/>
    <col min="6" max="6" width="15.00390625" style="33" customWidth="1"/>
    <col min="7" max="16384" width="9.00390625" style="33" customWidth="1"/>
  </cols>
  <sheetData>
    <row r="1" spans="1:253" s="30" customFormat="1" ht="10.5" customHeight="1">
      <c r="A1" s="34"/>
      <c r="B1" s="35"/>
      <c r="C1" s="36"/>
      <c r="D1" s="37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/>
      <c r="EI1" s="31"/>
      <c r="EJ1" s="31"/>
      <c r="EK1" s="31"/>
      <c r="EL1" s="31"/>
      <c r="EM1" s="31"/>
      <c r="EN1" s="31"/>
      <c r="EO1" s="31"/>
      <c r="EP1" s="31"/>
      <c r="EQ1" s="31"/>
      <c r="ER1" s="31"/>
      <c r="ES1" s="31"/>
      <c r="ET1" s="31"/>
      <c r="EU1" s="31"/>
      <c r="EV1" s="31"/>
      <c r="EW1" s="31"/>
      <c r="EX1" s="31"/>
      <c r="EY1" s="31"/>
      <c r="EZ1" s="31"/>
      <c r="FA1" s="31"/>
      <c r="FB1" s="31"/>
      <c r="FC1" s="31"/>
      <c r="FD1" s="31"/>
      <c r="FE1" s="31"/>
      <c r="FF1" s="31"/>
      <c r="FG1" s="31"/>
      <c r="FH1" s="31"/>
      <c r="FI1" s="31"/>
      <c r="FJ1" s="31"/>
      <c r="FK1" s="31"/>
      <c r="FL1" s="31"/>
      <c r="FM1" s="31"/>
      <c r="FN1" s="31"/>
      <c r="FO1" s="31"/>
      <c r="FP1" s="31"/>
      <c r="FQ1" s="31"/>
      <c r="FR1" s="31"/>
      <c r="FS1" s="31"/>
      <c r="FT1" s="31"/>
      <c r="FU1" s="31"/>
      <c r="FV1" s="31"/>
      <c r="FW1" s="31"/>
      <c r="FX1" s="31"/>
      <c r="FY1" s="31"/>
      <c r="FZ1" s="31"/>
      <c r="GA1" s="31"/>
      <c r="GB1" s="31"/>
      <c r="GC1" s="31"/>
      <c r="GD1" s="31"/>
      <c r="GE1" s="31"/>
      <c r="GF1" s="31"/>
      <c r="GG1" s="31"/>
      <c r="GH1" s="31"/>
      <c r="GI1" s="31"/>
      <c r="GJ1" s="31"/>
      <c r="GK1" s="31"/>
      <c r="GL1" s="31"/>
      <c r="GM1" s="31"/>
      <c r="GN1" s="31"/>
      <c r="GO1" s="31"/>
      <c r="GP1" s="31"/>
      <c r="GQ1" s="31"/>
      <c r="GR1" s="31"/>
      <c r="GS1" s="31"/>
      <c r="GT1" s="31"/>
      <c r="GU1" s="31"/>
      <c r="GV1" s="31"/>
      <c r="GW1" s="31"/>
      <c r="GX1" s="31"/>
      <c r="GY1" s="31"/>
      <c r="GZ1" s="31"/>
      <c r="HA1" s="31"/>
      <c r="HB1" s="31"/>
      <c r="HC1" s="31"/>
      <c r="HD1" s="31"/>
      <c r="HE1" s="31"/>
      <c r="HF1" s="31"/>
      <c r="HG1" s="31"/>
      <c r="HH1" s="31"/>
      <c r="HI1" s="31"/>
      <c r="HJ1" s="31"/>
      <c r="HK1" s="31"/>
      <c r="HL1" s="31"/>
      <c r="HM1" s="31"/>
      <c r="HN1" s="31"/>
      <c r="HO1" s="31"/>
      <c r="HP1" s="31"/>
      <c r="HQ1" s="31"/>
      <c r="HR1" s="31"/>
      <c r="HS1" s="31"/>
      <c r="HT1" s="31"/>
      <c r="HU1" s="31"/>
      <c r="HV1" s="31"/>
      <c r="HW1" s="31"/>
      <c r="HX1" s="31"/>
      <c r="HY1" s="31"/>
      <c r="HZ1" s="31"/>
      <c r="IA1" s="31"/>
      <c r="IB1" s="31"/>
      <c r="IC1" s="31"/>
      <c r="ID1" s="31"/>
      <c r="IE1" s="31"/>
      <c r="IF1" s="31"/>
      <c r="IG1" s="31"/>
      <c r="IH1" s="31"/>
      <c r="II1" s="31"/>
      <c r="IJ1" s="31"/>
      <c r="IK1" s="31"/>
      <c r="IL1" s="31"/>
      <c r="IM1" s="31"/>
      <c r="IN1" s="31"/>
      <c r="IO1" s="31"/>
      <c r="IP1" s="31"/>
      <c r="IQ1" s="31"/>
      <c r="IR1" s="31"/>
      <c r="IS1" s="31"/>
    </row>
    <row r="2" spans="1:253" s="30" customFormat="1" ht="27" customHeight="1">
      <c r="A2" s="38" t="s">
        <v>308</v>
      </c>
      <c r="B2" s="38"/>
      <c r="C2" s="38"/>
      <c r="D2" s="38"/>
      <c r="E2" s="38"/>
      <c r="F2" s="38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  <c r="HT2" s="31"/>
      <c r="HU2" s="31"/>
      <c r="HV2" s="31"/>
      <c r="HW2" s="31"/>
      <c r="HX2" s="31"/>
      <c r="HY2" s="31"/>
      <c r="HZ2" s="31"/>
      <c r="IA2" s="31"/>
      <c r="IB2" s="31"/>
      <c r="IC2" s="31"/>
      <c r="ID2" s="31"/>
      <c r="IE2" s="31"/>
      <c r="IF2" s="31"/>
      <c r="IG2" s="31"/>
      <c r="IH2" s="31"/>
      <c r="II2" s="31"/>
      <c r="IJ2" s="31"/>
      <c r="IK2" s="31"/>
      <c r="IL2" s="31"/>
      <c r="IM2" s="31"/>
      <c r="IN2" s="31"/>
      <c r="IO2" s="31"/>
      <c r="IP2" s="31"/>
      <c r="IQ2" s="31"/>
      <c r="IR2" s="31"/>
      <c r="IS2" s="31"/>
    </row>
    <row r="3" spans="2:253" s="30" customFormat="1" ht="15" customHeight="1">
      <c r="B3" s="31"/>
      <c r="D3" s="39"/>
      <c r="E3" s="31"/>
      <c r="F3" s="40" t="s">
        <v>61</v>
      </c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  <c r="HY3" s="31"/>
      <c r="HZ3" s="31"/>
      <c r="IA3" s="31"/>
      <c r="IB3" s="31"/>
      <c r="IC3" s="31"/>
      <c r="ID3" s="31"/>
      <c r="IE3" s="31"/>
      <c r="IF3" s="31"/>
      <c r="IG3" s="31"/>
      <c r="IH3" s="31"/>
      <c r="II3" s="31"/>
      <c r="IJ3" s="31"/>
      <c r="IK3" s="31"/>
      <c r="IL3" s="31"/>
      <c r="IM3" s="31"/>
      <c r="IN3" s="31"/>
      <c r="IO3" s="31"/>
      <c r="IP3" s="31"/>
      <c r="IQ3" s="31"/>
      <c r="IR3" s="31"/>
      <c r="IS3" s="31"/>
    </row>
    <row r="4" spans="1:6" s="31" customFormat="1" ht="13.5" customHeight="1">
      <c r="A4" s="41" t="s">
        <v>147</v>
      </c>
      <c r="B4" s="42"/>
      <c r="C4" s="43" t="s">
        <v>309</v>
      </c>
      <c r="D4" s="41" t="s">
        <v>147</v>
      </c>
      <c r="E4" s="42"/>
      <c r="F4" s="43" t="s">
        <v>309</v>
      </c>
    </row>
    <row r="5" spans="1:6" s="31" customFormat="1" ht="13.5" customHeight="1">
      <c r="A5" s="44" t="s">
        <v>253</v>
      </c>
      <c r="B5" s="44" t="s">
        <v>310</v>
      </c>
      <c r="C5" s="45" t="s">
        <v>311</v>
      </c>
      <c r="D5" s="44" t="s">
        <v>253</v>
      </c>
      <c r="E5" s="44" t="s">
        <v>310</v>
      </c>
      <c r="F5" s="45" t="s">
        <v>311</v>
      </c>
    </row>
    <row r="6" spans="1:6" s="32" customFormat="1" ht="13.5" customHeight="1">
      <c r="A6" s="46" t="s">
        <v>414</v>
      </c>
      <c r="B6" s="49" t="s">
        <v>415</v>
      </c>
      <c r="C6" s="48">
        <v>300</v>
      </c>
      <c r="D6" s="46" t="s">
        <v>416</v>
      </c>
      <c r="E6" s="49" t="s">
        <v>417</v>
      </c>
      <c r="F6" s="48">
        <v>148.03</v>
      </c>
    </row>
    <row r="7" spans="1:6" s="32" customFormat="1" ht="13.5" customHeight="1">
      <c r="A7" s="46" t="s">
        <v>418</v>
      </c>
      <c r="B7" s="47" t="s">
        <v>419</v>
      </c>
      <c r="C7" s="48">
        <v>368.06</v>
      </c>
      <c r="D7" s="46" t="s">
        <v>420</v>
      </c>
      <c r="E7" s="47" t="s">
        <v>421</v>
      </c>
      <c r="F7" s="48">
        <v>225.6</v>
      </c>
    </row>
    <row r="8" spans="1:6" s="32" customFormat="1" ht="13.5" customHeight="1">
      <c r="A8" s="46" t="s">
        <v>422</v>
      </c>
      <c r="B8" s="47" t="s">
        <v>423</v>
      </c>
      <c r="C8" s="48">
        <v>368.06</v>
      </c>
      <c r="D8" s="46" t="s">
        <v>424</v>
      </c>
      <c r="E8" s="49" t="s">
        <v>425</v>
      </c>
      <c r="F8" s="48">
        <v>225.6</v>
      </c>
    </row>
    <row r="9" spans="1:6" s="32" customFormat="1" ht="13.5" customHeight="1">
      <c r="A9" s="46" t="s">
        <v>426</v>
      </c>
      <c r="B9" s="49" t="s">
        <v>321</v>
      </c>
      <c r="C9" s="48">
        <v>169.9</v>
      </c>
      <c r="D9" s="46" t="s">
        <v>427</v>
      </c>
      <c r="E9" s="47" t="s">
        <v>153</v>
      </c>
      <c r="F9" s="48">
        <v>22436.81</v>
      </c>
    </row>
    <row r="10" spans="1:6" s="32" customFormat="1" ht="13.5" customHeight="1">
      <c r="A10" s="46" t="s">
        <v>428</v>
      </c>
      <c r="B10" s="49" t="s">
        <v>429</v>
      </c>
      <c r="C10" s="48">
        <v>84.4</v>
      </c>
      <c r="D10" s="46" t="s">
        <v>430</v>
      </c>
      <c r="E10" s="47" t="s">
        <v>431</v>
      </c>
      <c r="F10" s="48">
        <v>316.7</v>
      </c>
    </row>
    <row r="11" spans="1:6" s="32" customFormat="1" ht="13.5" customHeight="1">
      <c r="A11" s="46" t="s">
        <v>432</v>
      </c>
      <c r="B11" s="49" t="s">
        <v>433</v>
      </c>
      <c r="C11" s="48">
        <v>7.87</v>
      </c>
      <c r="D11" s="46" t="s">
        <v>434</v>
      </c>
      <c r="E11" s="49" t="s">
        <v>435</v>
      </c>
      <c r="F11" s="48">
        <v>133.34</v>
      </c>
    </row>
    <row r="12" spans="1:6" s="32" customFormat="1" ht="13.5" customHeight="1">
      <c r="A12" s="46" t="s">
        <v>436</v>
      </c>
      <c r="B12" s="49" t="s">
        <v>437</v>
      </c>
      <c r="C12" s="48">
        <v>20</v>
      </c>
      <c r="D12" s="46" t="s">
        <v>438</v>
      </c>
      <c r="E12" s="49" t="s">
        <v>439</v>
      </c>
      <c r="F12" s="48">
        <v>12</v>
      </c>
    </row>
    <row r="13" spans="1:6" s="32" customFormat="1" ht="13.5" customHeight="1">
      <c r="A13" s="46" t="s">
        <v>440</v>
      </c>
      <c r="B13" s="49" t="s">
        <v>441</v>
      </c>
      <c r="C13" s="48">
        <v>26.06</v>
      </c>
      <c r="D13" s="46" t="s">
        <v>442</v>
      </c>
      <c r="E13" s="49" t="s">
        <v>443</v>
      </c>
      <c r="F13" s="48">
        <v>172</v>
      </c>
    </row>
    <row r="14" spans="1:6" s="32" customFormat="1" ht="13.5" customHeight="1">
      <c r="A14" s="46" t="s">
        <v>444</v>
      </c>
      <c r="B14" s="49" t="s">
        <v>445</v>
      </c>
      <c r="C14" s="48">
        <v>7</v>
      </c>
      <c r="D14" s="46" t="s">
        <v>446</v>
      </c>
      <c r="E14" s="47" t="s">
        <v>447</v>
      </c>
      <c r="F14" s="48">
        <v>2903.06</v>
      </c>
    </row>
    <row r="15" spans="1:6" s="32" customFormat="1" ht="13.5" customHeight="1">
      <c r="A15" s="46" t="s">
        <v>448</v>
      </c>
      <c r="B15" s="49" t="s">
        <v>326</v>
      </c>
      <c r="C15" s="48">
        <v>37.83</v>
      </c>
      <c r="D15" s="46" t="s">
        <v>449</v>
      </c>
      <c r="E15" s="49" t="s">
        <v>321</v>
      </c>
      <c r="F15" s="48">
        <v>773.88</v>
      </c>
    </row>
    <row r="16" spans="1:6" s="32" customFormat="1" ht="13.5" customHeight="1">
      <c r="A16" s="46" t="s">
        <v>450</v>
      </c>
      <c r="B16" s="49" t="s">
        <v>451</v>
      </c>
      <c r="C16" s="48">
        <v>15</v>
      </c>
      <c r="D16" s="46" t="s">
        <v>452</v>
      </c>
      <c r="E16" s="49" t="s">
        <v>453</v>
      </c>
      <c r="F16" s="48">
        <v>30</v>
      </c>
    </row>
    <row r="17" spans="1:6" s="32" customFormat="1" ht="13.5" customHeight="1">
      <c r="A17" s="46" t="s">
        <v>454</v>
      </c>
      <c r="B17" s="47" t="s">
        <v>455</v>
      </c>
      <c r="C17" s="48">
        <v>23953.37</v>
      </c>
      <c r="D17" s="46" t="s">
        <v>456</v>
      </c>
      <c r="E17" s="49" t="s">
        <v>457</v>
      </c>
      <c r="F17" s="48">
        <v>1786.82</v>
      </c>
    </row>
    <row r="18" spans="1:6" s="32" customFormat="1" ht="13.5" customHeight="1">
      <c r="A18" s="46" t="s">
        <v>458</v>
      </c>
      <c r="B18" s="47" t="s">
        <v>459</v>
      </c>
      <c r="C18" s="48">
        <v>633.89</v>
      </c>
      <c r="D18" s="46" t="s">
        <v>460</v>
      </c>
      <c r="E18" s="49" t="s">
        <v>461</v>
      </c>
      <c r="F18" s="48">
        <v>312.36</v>
      </c>
    </row>
    <row r="19" spans="1:6" s="32" customFormat="1" ht="13.5" customHeight="1">
      <c r="A19" s="46" t="s">
        <v>462</v>
      </c>
      <c r="B19" s="49" t="s">
        <v>321</v>
      </c>
      <c r="C19" s="48">
        <v>57.77</v>
      </c>
      <c r="D19" s="46" t="s">
        <v>463</v>
      </c>
      <c r="E19" s="47" t="s">
        <v>464</v>
      </c>
      <c r="F19" s="48">
        <v>5173.97</v>
      </c>
    </row>
    <row r="20" spans="1:6" s="32" customFormat="1" ht="13.5" customHeight="1">
      <c r="A20" s="46" t="s">
        <v>465</v>
      </c>
      <c r="B20" s="49" t="s">
        <v>466</v>
      </c>
      <c r="C20" s="48">
        <v>576.12</v>
      </c>
      <c r="D20" s="46" t="s">
        <v>467</v>
      </c>
      <c r="E20" s="49" t="s">
        <v>468</v>
      </c>
      <c r="F20" s="48">
        <v>130.48</v>
      </c>
    </row>
    <row r="21" spans="1:6" s="32" customFormat="1" ht="13.5" customHeight="1">
      <c r="A21" s="46" t="s">
        <v>469</v>
      </c>
      <c r="B21" s="47" t="s">
        <v>470</v>
      </c>
      <c r="C21" s="48">
        <v>22705.39</v>
      </c>
      <c r="D21" s="46" t="s">
        <v>471</v>
      </c>
      <c r="E21" s="49" t="s">
        <v>472</v>
      </c>
      <c r="F21" s="48">
        <v>151.29</v>
      </c>
    </row>
    <row r="22" spans="1:6" s="32" customFormat="1" ht="13.5" customHeight="1">
      <c r="A22" s="46" t="s">
        <v>473</v>
      </c>
      <c r="B22" s="49" t="s">
        <v>474</v>
      </c>
      <c r="C22" s="48">
        <v>389.22</v>
      </c>
      <c r="D22" s="46" t="s">
        <v>475</v>
      </c>
      <c r="E22" s="49" t="s">
        <v>476</v>
      </c>
      <c r="F22" s="48">
        <v>4877</v>
      </c>
    </row>
    <row r="23" spans="1:6" s="32" customFormat="1" ht="13.5" customHeight="1">
      <c r="A23" s="46" t="s">
        <v>477</v>
      </c>
      <c r="B23" s="49" t="s">
        <v>478</v>
      </c>
      <c r="C23" s="48">
        <v>18906.27</v>
      </c>
      <c r="D23" s="46" t="s">
        <v>479</v>
      </c>
      <c r="E23" s="49" t="s">
        <v>480</v>
      </c>
      <c r="F23" s="48">
        <v>15.78</v>
      </c>
    </row>
    <row r="24" spans="1:6" s="32" customFormat="1" ht="13.5" customHeight="1">
      <c r="A24" s="46" t="s">
        <v>481</v>
      </c>
      <c r="B24" s="49" t="s">
        <v>482</v>
      </c>
      <c r="C24" s="48">
        <v>2086.9</v>
      </c>
      <c r="D24" s="46" t="s">
        <v>483</v>
      </c>
      <c r="E24" s="47" t="s">
        <v>484</v>
      </c>
      <c r="F24" s="48">
        <v>1667</v>
      </c>
    </row>
    <row r="25" spans="1:6" s="32" customFormat="1" ht="13.5" customHeight="1">
      <c r="A25" s="46" t="s">
        <v>485</v>
      </c>
      <c r="B25" s="49" t="s">
        <v>486</v>
      </c>
      <c r="C25" s="48">
        <v>1323</v>
      </c>
      <c r="D25" s="46" t="s">
        <v>487</v>
      </c>
      <c r="E25" s="49" t="s">
        <v>488</v>
      </c>
      <c r="F25" s="48">
        <v>1581</v>
      </c>
    </row>
    <row r="26" spans="1:6" s="32" customFormat="1" ht="13.5" customHeight="1">
      <c r="A26" s="46" t="s">
        <v>489</v>
      </c>
      <c r="B26" s="47" t="s">
        <v>490</v>
      </c>
      <c r="C26" s="48">
        <v>614.09</v>
      </c>
      <c r="D26" s="46" t="s">
        <v>491</v>
      </c>
      <c r="E26" s="49" t="s">
        <v>492</v>
      </c>
      <c r="F26" s="48">
        <v>86</v>
      </c>
    </row>
    <row r="27" spans="1:6" s="32" customFormat="1" ht="13.5" customHeight="1">
      <c r="A27" s="46" t="s">
        <v>493</v>
      </c>
      <c r="B27" s="49" t="s">
        <v>494</v>
      </c>
      <c r="C27" s="48">
        <v>379.46</v>
      </c>
      <c r="D27" s="46" t="s">
        <v>495</v>
      </c>
      <c r="E27" s="47" t="s">
        <v>496</v>
      </c>
      <c r="F27" s="48">
        <v>1803</v>
      </c>
    </row>
    <row r="28" spans="1:6" s="32" customFormat="1" ht="13.5" customHeight="1">
      <c r="A28" s="46" t="s">
        <v>497</v>
      </c>
      <c r="B28" s="49" t="s">
        <v>498</v>
      </c>
      <c r="C28" s="48">
        <v>234.63</v>
      </c>
      <c r="D28" s="46" t="s">
        <v>499</v>
      </c>
      <c r="E28" s="49" t="s">
        <v>500</v>
      </c>
      <c r="F28" s="48">
        <v>679</v>
      </c>
    </row>
    <row r="29" spans="1:6" s="32" customFormat="1" ht="13.5" customHeight="1">
      <c r="A29" s="46" t="s">
        <v>501</v>
      </c>
      <c r="B29" s="47" t="s">
        <v>502</v>
      </c>
      <c r="C29" s="48">
        <v>960.18</v>
      </c>
      <c r="D29" s="46" t="s">
        <v>503</v>
      </c>
      <c r="E29" s="49" t="s">
        <v>504</v>
      </c>
      <c r="F29" s="48">
        <v>428</v>
      </c>
    </row>
    <row r="30" spans="1:6" s="32" customFormat="1" ht="13.5" customHeight="1">
      <c r="A30" s="46" t="s">
        <v>505</v>
      </c>
      <c r="B30" s="47" t="s">
        <v>506</v>
      </c>
      <c r="C30" s="48">
        <v>960.18</v>
      </c>
      <c r="D30" s="46" t="s">
        <v>507</v>
      </c>
      <c r="E30" s="49" t="s">
        <v>508</v>
      </c>
      <c r="F30" s="48">
        <v>27</v>
      </c>
    </row>
    <row r="31" spans="1:6" s="32" customFormat="1" ht="13.5" customHeight="1">
      <c r="A31" s="46" t="s">
        <v>509</v>
      </c>
      <c r="B31" s="49" t="s">
        <v>321</v>
      </c>
      <c r="C31" s="48">
        <v>44.63</v>
      </c>
      <c r="D31" s="46" t="s">
        <v>510</v>
      </c>
      <c r="E31" s="49" t="s">
        <v>511</v>
      </c>
      <c r="F31" s="48">
        <v>530</v>
      </c>
    </row>
    <row r="32" spans="1:6" s="32" customFormat="1" ht="13.5" customHeight="1">
      <c r="A32" s="46" t="s">
        <v>512</v>
      </c>
      <c r="B32" s="49" t="s">
        <v>513</v>
      </c>
      <c r="C32" s="48">
        <v>915.55</v>
      </c>
      <c r="D32" s="46" t="s">
        <v>514</v>
      </c>
      <c r="E32" s="49" t="s">
        <v>515</v>
      </c>
      <c r="F32" s="48">
        <v>95</v>
      </c>
    </row>
    <row r="33" spans="1:6" s="32" customFormat="1" ht="13.5" customHeight="1">
      <c r="A33" s="50" t="s">
        <v>516</v>
      </c>
      <c r="B33" s="51" t="s">
        <v>151</v>
      </c>
      <c r="C33" s="48">
        <v>686.67</v>
      </c>
      <c r="D33" s="50" t="s">
        <v>517</v>
      </c>
      <c r="E33" s="50" t="s">
        <v>518</v>
      </c>
      <c r="F33" s="48">
        <v>44</v>
      </c>
    </row>
    <row r="34" spans="1:6" s="32" customFormat="1" ht="13.5" customHeight="1">
      <c r="A34" s="50" t="s">
        <v>519</v>
      </c>
      <c r="B34" s="51" t="s">
        <v>520</v>
      </c>
      <c r="C34" s="48">
        <v>313.04</v>
      </c>
      <c r="D34" s="50" t="s">
        <v>521</v>
      </c>
      <c r="E34" s="51" t="s">
        <v>522</v>
      </c>
      <c r="F34" s="48">
        <v>1038</v>
      </c>
    </row>
    <row r="35" spans="1:6" ht="14.25">
      <c r="A35" s="50" t="s">
        <v>523</v>
      </c>
      <c r="B35" s="50" t="s">
        <v>321</v>
      </c>
      <c r="C35" s="55">
        <v>39.02</v>
      </c>
      <c r="D35" s="50" t="s">
        <v>524</v>
      </c>
      <c r="E35" s="50" t="s">
        <v>525</v>
      </c>
      <c r="F35" s="56">
        <v>450</v>
      </c>
    </row>
    <row r="36" spans="1:6" ht="14.25">
      <c r="A36" s="50" t="s">
        <v>526</v>
      </c>
      <c r="B36" s="50" t="s">
        <v>324</v>
      </c>
      <c r="C36" s="55">
        <v>30</v>
      </c>
      <c r="D36" s="50" t="s">
        <v>527</v>
      </c>
      <c r="E36" s="50" t="s">
        <v>528</v>
      </c>
      <c r="F36" s="56">
        <v>538</v>
      </c>
    </row>
    <row r="37" spans="1:6" ht="14.25">
      <c r="A37" s="50" t="s">
        <v>529</v>
      </c>
      <c r="B37" s="50" t="s">
        <v>530</v>
      </c>
      <c r="C37" s="55">
        <v>244.02</v>
      </c>
      <c r="D37" s="50" t="s">
        <v>531</v>
      </c>
      <c r="E37" s="50" t="s">
        <v>532</v>
      </c>
      <c r="F37" s="56">
        <v>50</v>
      </c>
    </row>
    <row r="38" spans="1:6" ht="14.25">
      <c r="A38" s="50" t="s">
        <v>533</v>
      </c>
      <c r="B38" s="51" t="s">
        <v>534</v>
      </c>
      <c r="C38" s="55">
        <v>148.03</v>
      </c>
      <c r="D38" s="50" t="s">
        <v>535</v>
      </c>
      <c r="E38" s="51" t="s">
        <v>536</v>
      </c>
      <c r="F38" s="48">
        <v>825.81</v>
      </c>
    </row>
  </sheetData>
  <sheetProtection/>
  <mergeCells count="4">
    <mergeCell ref="A1:C1"/>
    <mergeCell ref="A2:F2"/>
    <mergeCell ref="A4:B4"/>
    <mergeCell ref="D4:E4"/>
  </mergeCells>
  <printOptions/>
  <pageMargins left="0.7868055555555555" right="0.39305555555555555" top="0.2361111111111111" bottom="0.5506944444444445" header="0.5506944444444445" footer="0.11805555555555555"/>
  <pageSetup firstPageNumber="20" useFirstPageNumber="1" fitToHeight="1" fitToWidth="1" horizontalDpi="600" verticalDpi="600" orientation="landscape" paperSize="9" scale="96"/>
  <headerFooter>
    <oddFooter>&amp;C第 &amp;P 页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4"/>
  <sheetViews>
    <sheetView workbookViewId="0" topLeftCell="A1">
      <selection activeCell="V8" sqref="V8"/>
    </sheetView>
  </sheetViews>
  <sheetFormatPr defaultColWidth="9.00390625" defaultRowHeight="14.25"/>
  <cols>
    <col min="6" max="6" width="13.875" style="0" bestFit="1" customWidth="1"/>
  </cols>
  <sheetData>
    <row r="2" spans="1:3" ht="18.75">
      <c r="A2" s="297"/>
      <c r="B2" s="297"/>
      <c r="C2" s="297"/>
    </row>
    <row r="3" spans="1:5" ht="18.75">
      <c r="A3" s="297"/>
      <c r="B3" s="298"/>
      <c r="C3" s="298"/>
      <c r="D3" s="299"/>
      <c r="E3" s="299"/>
    </row>
    <row r="7" spans="2:12" ht="14.25" customHeight="1">
      <c r="B7" s="300" t="s">
        <v>6</v>
      </c>
      <c r="C7" s="300"/>
      <c r="D7" s="300"/>
      <c r="E7" s="300"/>
      <c r="F7" s="300"/>
      <c r="G7" s="300"/>
      <c r="H7" s="300"/>
      <c r="I7" s="300"/>
      <c r="J7" s="300"/>
      <c r="K7" s="300"/>
      <c r="L7" s="300"/>
    </row>
    <row r="8" spans="2:12" ht="14.25" customHeight="1">
      <c r="B8" s="300"/>
      <c r="C8" s="300"/>
      <c r="D8" s="300"/>
      <c r="E8" s="300"/>
      <c r="F8" s="300"/>
      <c r="G8" s="300"/>
      <c r="H8" s="300"/>
      <c r="I8" s="300"/>
      <c r="J8" s="300"/>
      <c r="K8" s="300"/>
      <c r="L8" s="300"/>
    </row>
    <row r="9" spans="2:12" ht="14.25" customHeight="1">
      <c r="B9" s="300"/>
      <c r="C9" s="300"/>
      <c r="D9" s="300"/>
      <c r="E9" s="300"/>
      <c r="F9" s="300"/>
      <c r="G9" s="300"/>
      <c r="H9" s="300"/>
      <c r="I9" s="300"/>
      <c r="J9" s="300"/>
      <c r="K9" s="300"/>
      <c r="L9" s="300"/>
    </row>
    <row r="10" spans="2:12" ht="14.25" customHeight="1">
      <c r="B10" s="300"/>
      <c r="C10" s="300"/>
      <c r="D10" s="300"/>
      <c r="E10" s="300"/>
      <c r="F10" s="300"/>
      <c r="G10" s="300"/>
      <c r="H10" s="300"/>
      <c r="I10" s="300"/>
      <c r="J10" s="300"/>
      <c r="K10" s="300"/>
      <c r="L10" s="300"/>
    </row>
    <row r="11" spans="2:12" ht="14.25" customHeight="1">
      <c r="B11" s="300"/>
      <c r="C11" s="300"/>
      <c r="D11" s="300"/>
      <c r="E11" s="300"/>
      <c r="F11" s="300"/>
      <c r="G11" s="300"/>
      <c r="H11" s="300"/>
      <c r="I11" s="300"/>
      <c r="J11" s="300"/>
      <c r="K11" s="300"/>
      <c r="L11" s="300"/>
    </row>
    <row r="12" spans="2:12" ht="14.25" customHeight="1">
      <c r="B12" s="300"/>
      <c r="C12" s="300"/>
      <c r="D12" s="300"/>
      <c r="E12" s="300"/>
      <c r="F12" s="300"/>
      <c r="G12" s="300"/>
      <c r="H12" s="300"/>
      <c r="I12" s="300"/>
      <c r="J12" s="300"/>
      <c r="K12" s="300"/>
      <c r="L12" s="300"/>
    </row>
    <row r="23" spans="6:8" ht="21.75">
      <c r="F23" s="301" t="s">
        <v>7</v>
      </c>
      <c r="G23" s="301"/>
      <c r="H23" s="301"/>
    </row>
    <row r="24" spans="6:8" ht="21.75">
      <c r="F24" s="302">
        <v>45279</v>
      </c>
      <c r="G24" s="302"/>
      <c r="H24" s="302"/>
    </row>
  </sheetData>
  <sheetProtection/>
  <mergeCells count="3">
    <mergeCell ref="F23:H23"/>
    <mergeCell ref="F24:H24"/>
    <mergeCell ref="B7:L12"/>
  </mergeCells>
  <printOptions horizontalCentered="1"/>
  <pageMargins left="0.71" right="0.59" top="0.7900000000000001" bottom="0.7900000000000001" header="0.17" footer="0.2"/>
  <pageSetup firstPageNumber="4" useFirstPageNumber="1" fitToHeight="2" horizontalDpi="600" verticalDpi="600" orientation="landscape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S38"/>
  <sheetViews>
    <sheetView zoomScale="130" zoomScaleNormal="130" zoomScaleSheetLayoutView="100" workbookViewId="0" topLeftCell="A1">
      <selection activeCell="H23" sqref="H23"/>
    </sheetView>
  </sheetViews>
  <sheetFormatPr defaultColWidth="9.00390625" defaultRowHeight="14.25"/>
  <cols>
    <col min="1" max="1" width="11.25390625" style="33" customWidth="1"/>
    <col min="2" max="2" width="34.375" style="33" customWidth="1"/>
    <col min="3" max="3" width="15.25390625" style="33" customWidth="1"/>
    <col min="4" max="4" width="14.375" style="33" customWidth="1"/>
    <col min="5" max="5" width="30.375" style="33" customWidth="1"/>
    <col min="6" max="6" width="15.00390625" style="33" customWidth="1"/>
    <col min="7" max="16384" width="9.00390625" style="33" customWidth="1"/>
  </cols>
  <sheetData>
    <row r="1" spans="1:253" s="30" customFormat="1" ht="10.5" customHeight="1">
      <c r="A1" s="34"/>
      <c r="B1" s="35"/>
      <c r="C1" s="36"/>
      <c r="D1" s="37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/>
      <c r="EI1" s="31"/>
      <c r="EJ1" s="31"/>
      <c r="EK1" s="31"/>
      <c r="EL1" s="31"/>
      <c r="EM1" s="31"/>
      <c r="EN1" s="31"/>
      <c r="EO1" s="31"/>
      <c r="EP1" s="31"/>
      <c r="EQ1" s="31"/>
      <c r="ER1" s="31"/>
      <c r="ES1" s="31"/>
      <c r="ET1" s="31"/>
      <c r="EU1" s="31"/>
      <c r="EV1" s="31"/>
      <c r="EW1" s="31"/>
      <c r="EX1" s="31"/>
      <c r="EY1" s="31"/>
      <c r="EZ1" s="31"/>
      <c r="FA1" s="31"/>
      <c r="FB1" s="31"/>
      <c r="FC1" s="31"/>
      <c r="FD1" s="31"/>
      <c r="FE1" s="31"/>
      <c r="FF1" s="31"/>
      <c r="FG1" s="31"/>
      <c r="FH1" s="31"/>
      <c r="FI1" s="31"/>
      <c r="FJ1" s="31"/>
      <c r="FK1" s="31"/>
      <c r="FL1" s="31"/>
      <c r="FM1" s="31"/>
      <c r="FN1" s="31"/>
      <c r="FO1" s="31"/>
      <c r="FP1" s="31"/>
      <c r="FQ1" s="31"/>
      <c r="FR1" s="31"/>
      <c r="FS1" s="31"/>
      <c r="FT1" s="31"/>
      <c r="FU1" s="31"/>
      <c r="FV1" s="31"/>
      <c r="FW1" s="31"/>
      <c r="FX1" s="31"/>
      <c r="FY1" s="31"/>
      <c r="FZ1" s="31"/>
      <c r="GA1" s="31"/>
      <c r="GB1" s="31"/>
      <c r="GC1" s="31"/>
      <c r="GD1" s="31"/>
      <c r="GE1" s="31"/>
      <c r="GF1" s="31"/>
      <c r="GG1" s="31"/>
      <c r="GH1" s="31"/>
      <c r="GI1" s="31"/>
      <c r="GJ1" s="31"/>
      <c r="GK1" s="31"/>
      <c r="GL1" s="31"/>
      <c r="GM1" s="31"/>
      <c r="GN1" s="31"/>
      <c r="GO1" s="31"/>
      <c r="GP1" s="31"/>
      <c r="GQ1" s="31"/>
      <c r="GR1" s="31"/>
      <c r="GS1" s="31"/>
      <c r="GT1" s="31"/>
      <c r="GU1" s="31"/>
      <c r="GV1" s="31"/>
      <c r="GW1" s="31"/>
      <c r="GX1" s="31"/>
      <c r="GY1" s="31"/>
      <c r="GZ1" s="31"/>
      <c r="HA1" s="31"/>
      <c r="HB1" s="31"/>
      <c r="HC1" s="31"/>
      <c r="HD1" s="31"/>
      <c r="HE1" s="31"/>
      <c r="HF1" s="31"/>
      <c r="HG1" s="31"/>
      <c r="HH1" s="31"/>
      <c r="HI1" s="31"/>
      <c r="HJ1" s="31"/>
      <c r="HK1" s="31"/>
      <c r="HL1" s="31"/>
      <c r="HM1" s="31"/>
      <c r="HN1" s="31"/>
      <c r="HO1" s="31"/>
      <c r="HP1" s="31"/>
      <c r="HQ1" s="31"/>
      <c r="HR1" s="31"/>
      <c r="HS1" s="31"/>
      <c r="HT1" s="31"/>
      <c r="HU1" s="31"/>
      <c r="HV1" s="31"/>
      <c r="HW1" s="31"/>
      <c r="HX1" s="31"/>
      <c r="HY1" s="31"/>
      <c r="HZ1" s="31"/>
      <c r="IA1" s="31"/>
      <c r="IB1" s="31"/>
      <c r="IC1" s="31"/>
      <c r="ID1" s="31"/>
      <c r="IE1" s="31"/>
      <c r="IF1" s="31"/>
      <c r="IG1" s="31"/>
      <c r="IH1" s="31"/>
      <c r="II1" s="31"/>
      <c r="IJ1" s="31"/>
      <c r="IK1" s="31"/>
      <c r="IL1" s="31"/>
      <c r="IM1" s="31"/>
      <c r="IN1" s="31"/>
      <c r="IO1" s="31"/>
      <c r="IP1" s="31"/>
      <c r="IQ1" s="31"/>
      <c r="IR1" s="31"/>
      <c r="IS1" s="31"/>
    </row>
    <row r="2" spans="1:253" s="30" customFormat="1" ht="27" customHeight="1">
      <c r="A2" s="38" t="s">
        <v>308</v>
      </c>
      <c r="B2" s="38"/>
      <c r="C2" s="38"/>
      <c r="D2" s="38"/>
      <c r="E2" s="38"/>
      <c r="F2" s="38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  <c r="HT2" s="31"/>
      <c r="HU2" s="31"/>
      <c r="HV2" s="31"/>
      <c r="HW2" s="31"/>
      <c r="HX2" s="31"/>
      <c r="HY2" s="31"/>
      <c r="HZ2" s="31"/>
      <c r="IA2" s="31"/>
      <c r="IB2" s="31"/>
      <c r="IC2" s="31"/>
      <c r="ID2" s="31"/>
      <c r="IE2" s="31"/>
      <c r="IF2" s="31"/>
      <c r="IG2" s="31"/>
      <c r="IH2" s="31"/>
      <c r="II2" s="31"/>
      <c r="IJ2" s="31"/>
      <c r="IK2" s="31"/>
      <c r="IL2" s="31"/>
      <c r="IM2" s="31"/>
      <c r="IN2" s="31"/>
      <c r="IO2" s="31"/>
      <c r="IP2" s="31"/>
      <c r="IQ2" s="31"/>
      <c r="IR2" s="31"/>
      <c r="IS2" s="31"/>
    </row>
    <row r="3" spans="2:253" s="30" customFormat="1" ht="15" customHeight="1">
      <c r="B3" s="31"/>
      <c r="D3" s="39"/>
      <c r="E3" s="31"/>
      <c r="F3" s="40" t="s">
        <v>61</v>
      </c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  <c r="HY3" s="31"/>
      <c r="HZ3" s="31"/>
      <c r="IA3" s="31"/>
      <c r="IB3" s="31"/>
      <c r="IC3" s="31"/>
      <c r="ID3" s="31"/>
      <c r="IE3" s="31"/>
      <c r="IF3" s="31"/>
      <c r="IG3" s="31"/>
      <c r="IH3" s="31"/>
      <c r="II3" s="31"/>
      <c r="IJ3" s="31"/>
      <c r="IK3" s="31"/>
      <c r="IL3" s="31"/>
      <c r="IM3" s="31"/>
      <c r="IN3" s="31"/>
      <c r="IO3" s="31"/>
      <c r="IP3" s="31"/>
      <c r="IQ3" s="31"/>
      <c r="IR3" s="31"/>
      <c r="IS3" s="31"/>
    </row>
    <row r="4" spans="1:6" s="31" customFormat="1" ht="13.5" customHeight="1">
      <c r="A4" s="41" t="s">
        <v>147</v>
      </c>
      <c r="B4" s="42"/>
      <c r="C4" s="43" t="s">
        <v>309</v>
      </c>
      <c r="D4" s="41" t="s">
        <v>147</v>
      </c>
      <c r="E4" s="42"/>
      <c r="F4" s="43" t="s">
        <v>309</v>
      </c>
    </row>
    <row r="5" spans="1:6" s="31" customFormat="1" ht="13.5" customHeight="1">
      <c r="A5" s="44" t="s">
        <v>253</v>
      </c>
      <c r="B5" s="44" t="s">
        <v>310</v>
      </c>
      <c r="C5" s="45" t="s">
        <v>311</v>
      </c>
      <c r="D5" s="44" t="s">
        <v>253</v>
      </c>
      <c r="E5" s="44" t="s">
        <v>310</v>
      </c>
      <c r="F5" s="45" t="s">
        <v>311</v>
      </c>
    </row>
    <row r="6" spans="1:6" s="32" customFormat="1" ht="13.5" customHeight="1">
      <c r="A6" s="46" t="s">
        <v>537</v>
      </c>
      <c r="B6" s="49" t="s">
        <v>538</v>
      </c>
      <c r="C6" s="48">
        <v>138.1</v>
      </c>
      <c r="D6" s="46" t="s">
        <v>539</v>
      </c>
      <c r="E6" s="49" t="s">
        <v>540</v>
      </c>
      <c r="F6" s="48">
        <v>148</v>
      </c>
    </row>
    <row r="7" spans="1:6" s="32" customFormat="1" ht="13.5" customHeight="1">
      <c r="A7" s="46" t="s">
        <v>541</v>
      </c>
      <c r="B7" s="49" t="s">
        <v>542</v>
      </c>
      <c r="C7" s="48">
        <v>431.14</v>
      </c>
      <c r="D7" s="46" t="s">
        <v>543</v>
      </c>
      <c r="E7" s="49" t="s">
        <v>544</v>
      </c>
      <c r="F7" s="48">
        <v>305</v>
      </c>
    </row>
    <row r="8" spans="1:6" s="32" customFormat="1" ht="13.5" customHeight="1">
      <c r="A8" s="46" t="s">
        <v>545</v>
      </c>
      <c r="B8" s="49" t="s">
        <v>546</v>
      </c>
      <c r="C8" s="48">
        <v>256.57</v>
      </c>
      <c r="D8" s="46" t="s">
        <v>547</v>
      </c>
      <c r="E8" s="47" t="s">
        <v>548</v>
      </c>
      <c r="F8" s="48">
        <v>228.1</v>
      </c>
    </row>
    <row r="9" spans="1:6" s="32" customFormat="1" ht="13.5" customHeight="1">
      <c r="A9" s="46" t="s">
        <v>549</v>
      </c>
      <c r="B9" s="47" t="s">
        <v>550</v>
      </c>
      <c r="C9" s="48">
        <v>867.67</v>
      </c>
      <c r="D9" s="46" t="s">
        <v>551</v>
      </c>
      <c r="E9" s="49" t="s">
        <v>552</v>
      </c>
      <c r="F9" s="48">
        <v>216.1</v>
      </c>
    </row>
    <row r="10" spans="1:6" s="32" customFormat="1" ht="13.5" customHeight="1">
      <c r="A10" s="46" t="s">
        <v>553</v>
      </c>
      <c r="B10" s="49" t="s">
        <v>321</v>
      </c>
      <c r="C10" s="48">
        <v>51.2</v>
      </c>
      <c r="D10" s="46" t="s">
        <v>554</v>
      </c>
      <c r="E10" s="49" t="s">
        <v>555</v>
      </c>
      <c r="F10" s="48">
        <v>12</v>
      </c>
    </row>
    <row r="11" spans="1:6" s="32" customFormat="1" ht="13.5" customHeight="1">
      <c r="A11" s="46" t="s">
        <v>556</v>
      </c>
      <c r="B11" s="49" t="s">
        <v>557</v>
      </c>
      <c r="C11" s="48">
        <v>800</v>
      </c>
      <c r="D11" s="46" t="s">
        <v>558</v>
      </c>
      <c r="E11" s="47" t="s">
        <v>559</v>
      </c>
      <c r="F11" s="48">
        <v>1798.14</v>
      </c>
    </row>
    <row r="12" spans="1:6" s="32" customFormat="1" ht="13.5" customHeight="1">
      <c r="A12" s="46" t="s">
        <v>560</v>
      </c>
      <c r="B12" s="49" t="s">
        <v>561</v>
      </c>
      <c r="C12" s="48">
        <v>16.47</v>
      </c>
      <c r="D12" s="46" t="s">
        <v>562</v>
      </c>
      <c r="E12" s="49" t="s">
        <v>563</v>
      </c>
      <c r="F12" s="48">
        <v>345.37</v>
      </c>
    </row>
    <row r="13" spans="1:6" s="32" customFormat="1" ht="13.5" customHeight="1">
      <c r="A13" s="46" t="s">
        <v>564</v>
      </c>
      <c r="B13" s="47" t="s">
        <v>565</v>
      </c>
      <c r="C13" s="48">
        <v>1809</v>
      </c>
      <c r="D13" s="46" t="s">
        <v>566</v>
      </c>
      <c r="E13" s="49" t="s">
        <v>567</v>
      </c>
      <c r="F13" s="48">
        <v>1360.08</v>
      </c>
    </row>
    <row r="14" spans="1:6" s="32" customFormat="1" ht="13.5" customHeight="1">
      <c r="A14" s="46" t="s">
        <v>568</v>
      </c>
      <c r="B14" s="49" t="s">
        <v>569</v>
      </c>
      <c r="C14" s="48">
        <v>1109</v>
      </c>
      <c r="D14" s="46" t="s">
        <v>570</v>
      </c>
      <c r="E14" s="49" t="s">
        <v>571</v>
      </c>
      <c r="F14" s="48">
        <v>92.69</v>
      </c>
    </row>
    <row r="15" spans="1:6" s="32" customFormat="1" ht="13.5" customHeight="1">
      <c r="A15" s="46" t="s">
        <v>572</v>
      </c>
      <c r="B15" s="49" t="s">
        <v>573</v>
      </c>
      <c r="C15" s="48">
        <v>700</v>
      </c>
      <c r="D15" s="46" t="s">
        <v>574</v>
      </c>
      <c r="E15" s="47" t="s">
        <v>575</v>
      </c>
      <c r="F15" s="48">
        <v>807.3</v>
      </c>
    </row>
    <row r="16" spans="1:6" s="32" customFormat="1" ht="13.5" customHeight="1">
      <c r="A16" s="46" t="s">
        <v>576</v>
      </c>
      <c r="B16" s="47" t="s">
        <v>577</v>
      </c>
      <c r="C16" s="48">
        <v>120</v>
      </c>
      <c r="D16" s="46" t="s">
        <v>578</v>
      </c>
      <c r="E16" s="49" t="s">
        <v>579</v>
      </c>
      <c r="F16" s="48">
        <v>807.3</v>
      </c>
    </row>
    <row r="17" spans="1:6" s="32" customFormat="1" ht="13.5" customHeight="1">
      <c r="A17" s="46" t="s">
        <v>580</v>
      </c>
      <c r="B17" s="49" t="s">
        <v>581</v>
      </c>
      <c r="C17" s="48">
        <v>120</v>
      </c>
      <c r="D17" s="46" t="s">
        <v>582</v>
      </c>
      <c r="E17" s="47" t="s">
        <v>583</v>
      </c>
      <c r="F17" s="48">
        <v>580</v>
      </c>
    </row>
    <row r="18" spans="1:6" s="32" customFormat="1" ht="13.5" customHeight="1">
      <c r="A18" s="46" t="s">
        <v>584</v>
      </c>
      <c r="B18" s="47" t="s">
        <v>585</v>
      </c>
      <c r="C18" s="48">
        <v>372</v>
      </c>
      <c r="D18" s="46" t="s">
        <v>586</v>
      </c>
      <c r="E18" s="49" t="s">
        <v>587</v>
      </c>
      <c r="F18" s="48">
        <v>580</v>
      </c>
    </row>
    <row r="19" spans="1:6" s="32" customFormat="1" ht="13.5" customHeight="1">
      <c r="A19" s="46" t="s">
        <v>588</v>
      </c>
      <c r="B19" s="49" t="s">
        <v>589</v>
      </c>
      <c r="C19" s="48">
        <v>90</v>
      </c>
      <c r="D19" s="46" t="s">
        <v>590</v>
      </c>
      <c r="E19" s="47" t="s">
        <v>591</v>
      </c>
      <c r="F19" s="48">
        <v>36.4</v>
      </c>
    </row>
    <row r="20" spans="1:6" s="32" customFormat="1" ht="13.5" customHeight="1">
      <c r="A20" s="46" t="s">
        <v>592</v>
      </c>
      <c r="B20" s="49" t="s">
        <v>593</v>
      </c>
      <c r="C20" s="48">
        <v>282</v>
      </c>
      <c r="D20" s="46" t="s">
        <v>594</v>
      </c>
      <c r="E20" s="49" t="s">
        <v>591</v>
      </c>
      <c r="F20" s="48">
        <v>36.4</v>
      </c>
    </row>
    <row r="21" spans="1:6" s="32" customFormat="1" ht="13.5" customHeight="1">
      <c r="A21" s="46" t="s">
        <v>595</v>
      </c>
      <c r="B21" s="47" t="s">
        <v>596</v>
      </c>
      <c r="C21" s="48">
        <v>45</v>
      </c>
      <c r="D21" s="46" t="s">
        <v>597</v>
      </c>
      <c r="E21" s="47" t="s">
        <v>598</v>
      </c>
      <c r="F21" s="48">
        <v>6</v>
      </c>
    </row>
    <row r="22" spans="1:6" s="32" customFormat="1" ht="13.5" customHeight="1">
      <c r="A22" s="46" t="s">
        <v>599</v>
      </c>
      <c r="B22" s="49" t="s">
        <v>600</v>
      </c>
      <c r="C22" s="48">
        <v>45</v>
      </c>
      <c r="D22" s="46" t="s">
        <v>601</v>
      </c>
      <c r="E22" s="47" t="s">
        <v>602</v>
      </c>
      <c r="F22" s="48">
        <v>6</v>
      </c>
    </row>
    <row r="23" spans="1:6" s="32" customFormat="1" ht="13.5" customHeight="1">
      <c r="A23" s="46" t="s">
        <v>603</v>
      </c>
      <c r="B23" s="47" t="s">
        <v>604</v>
      </c>
      <c r="C23" s="48">
        <v>4451</v>
      </c>
      <c r="D23" s="46" t="s">
        <v>605</v>
      </c>
      <c r="E23" s="49" t="s">
        <v>606</v>
      </c>
      <c r="F23" s="48">
        <v>6</v>
      </c>
    </row>
    <row r="24" spans="1:6" s="32" customFormat="1" ht="13.5" customHeight="1">
      <c r="A24" s="46" t="s">
        <v>607</v>
      </c>
      <c r="B24" s="49" t="s">
        <v>608</v>
      </c>
      <c r="C24" s="48">
        <v>717</v>
      </c>
      <c r="D24" s="46" t="s">
        <v>609</v>
      </c>
      <c r="E24" s="47" t="s">
        <v>155</v>
      </c>
      <c r="F24" s="48">
        <v>2023.95</v>
      </c>
    </row>
    <row r="25" spans="1:6" s="32" customFormat="1" ht="13.5" customHeight="1">
      <c r="A25" s="46" t="s">
        <v>610</v>
      </c>
      <c r="B25" s="49" t="s">
        <v>611</v>
      </c>
      <c r="C25" s="48">
        <v>3734</v>
      </c>
      <c r="D25" s="46" t="s">
        <v>612</v>
      </c>
      <c r="E25" s="47" t="s">
        <v>613</v>
      </c>
      <c r="F25" s="48">
        <v>554.59</v>
      </c>
    </row>
    <row r="26" spans="1:6" s="32" customFormat="1" ht="13.5" customHeight="1">
      <c r="A26" s="46" t="s">
        <v>614</v>
      </c>
      <c r="B26" s="47" t="s">
        <v>615</v>
      </c>
      <c r="C26" s="48">
        <v>948.35</v>
      </c>
      <c r="D26" s="46" t="s">
        <v>616</v>
      </c>
      <c r="E26" s="49" t="s">
        <v>321</v>
      </c>
      <c r="F26" s="48">
        <v>92</v>
      </c>
    </row>
    <row r="27" spans="1:6" s="32" customFormat="1" ht="13.5" customHeight="1">
      <c r="A27" s="46" t="s">
        <v>617</v>
      </c>
      <c r="B27" s="49" t="s">
        <v>321</v>
      </c>
      <c r="C27" s="48">
        <v>172.15</v>
      </c>
      <c r="D27" s="46" t="s">
        <v>618</v>
      </c>
      <c r="E27" s="49" t="s">
        <v>619</v>
      </c>
      <c r="F27" s="48">
        <v>463.24</v>
      </c>
    </row>
    <row r="28" spans="1:6" s="32" customFormat="1" ht="13.5" customHeight="1">
      <c r="A28" s="46" t="s">
        <v>620</v>
      </c>
      <c r="B28" s="49" t="s">
        <v>621</v>
      </c>
      <c r="C28" s="48">
        <v>47</v>
      </c>
      <c r="D28" s="46" t="s">
        <v>622</v>
      </c>
      <c r="E28" s="47" t="s">
        <v>623</v>
      </c>
      <c r="F28" s="48">
        <v>147.36</v>
      </c>
    </row>
    <row r="29" spans="1:6" s="32" customFormat="1" ht="13.5" customHeight="1">
      <c r="A29" s="46" t="s">
        <v>624</v>
      </c>
      <c r="B29" s="49" t="s">
        <v>326</v>
      </c>
      <c r="C29" s="48">
        <v>729.2</v>
      </c>
      <c r="D29" s="46" t="s">
        <v>625</v>
      </c>
      <c r="E29" s="49" t="s">
        <v>623</v>
      </c>
      <c r="F29" s="48">
        <v>147.36</v>
      </c>
    </row>
    <row r="30" spans="1:6" s="32" customFormat="1" ht="13.5" customHeight="1">
      <c r="A30" s="46" t="s">
        <v>626</v>
      </c>
      <c r="B30" s="47" t="s">
        <v>627</v>
      </c>
      <c r="C30" s="48">
        <v>96.25</v>
      </c>
      <c r="D30" s="46" t="s">
        <v>628</v>
      </c>
      <c r="E30" s="47" t="s">
        <v>629</v>
      </c>
      <c r="F30" s="48">
        <v>110</v>
      </c>
    </row>
    <row r="31" spans="1:6" s="32" customFormat="1" ht="13.5" customHeight="1">
      <c r="A31" s="46" t="s">
        <v>630</v>
      </c>
      <c r="B31" s="49" t="s">
        <v>627</v>
      </c>
      <c r="C31" s="48">
        <v>96.25</v>
      </c>
      <c r="D31" s="46" t="s">
        <v>631</v>
      </c>
      <c r="E31" s="49" t="s">
        <v>629</v>
      </c>
      <c r="F31" s="48">
        <v>110</v>
      </c>
    </row>
    <row r="32" spans="1:6" s="32" customFormat="1" ht="13.5" customHeight="1">
      <c r="A32" s="46" t="s">
        <v>632</v>
      </c>
      <c r="B32" s="47" t="s">
        <v>633</v>
      </c>
      <c r="C32" s="48">
        <v>4904.4</v>
      </c>
      <c r="D32" s="46" t="s">
        <v>634</v>
      </c>
      <c r="E32" s="47" t="s">
        <v>635</v>
      </c>
      <c r="F32" s="48">
        <v>1212</v>
      </c>
    </row>
    <row r="33" spans="1:6" s="32" customFormat="1" ht="13.5" customHeight="1">
      <c r="A33" s="50" t="s">
        <v>636</v>
      </c>
      <c r="B33" s="51" t="s">
        <v>637</v>
      </c>
      <c r="C33" s="48">
        <v>272.86</v>
      </c>
      <c r="D33" s="50" t="s">
        <v>638</v>
      </c>
      <c r="E33" s="50" t="s">
        <v>635</v>
      </c>
      <c r="F33" s="48">
        <v>1212</v>
      </c>
    </row>
    <row r="34" spans="1:6" s="32" customFormat="1" ht="13.5" customHeight="1">
      <c r="A34" s="50" t="s">
        <v>639</v>
      </c>
      <c r="B34" s="50" t="s">
        <v>321</v>
      </c>
      <c r="C34" s="48">
        <v>103.12</v>
      </c>
      <c r="D34" s="50" t="s">
        <v>640</v>
      </c>
      <c r="E34" s="51" t="s">
        <v>641</v>
      </c>
      <c r="F34" s="48">
        <v>3404.61</v>
      </c>
    </row>
    <row r="35" spans="1:6" ht="14.25">
      <c r="A35" s="50" t="s">
        <v>642</v>
      </c>
      <c r="B35" s="50" t="s">
        <v>643</v>
      </c>
      <c r="C35" s="48">
        <v>169.74</v>
      </c>
      <c r="D35" s="50" t="s">
        <v>644</v>
      </c>
      <c r="E35" s="51" t="s">
        <v>645</v>
      </c>
      <c r="F35" s="48">
        <v>1454.88</v>
      </c>
    </row>
    <row r="36" spans="1:6" ht="14.25">
      <c r="A36" s="50" t="s">
        <v>646</v>
      </c>
      <c r="B36" s="51" t="s">
        <v>647</v>
      </c>
      <c r="C36" s="48">
        <v>1181.6</v>
      </c>
      <c r="D36" s="50" t="s">
        <v>648</v>
      </c>
      <c r="E36" s="50" t="s">
        <v>321</v>
      </c>
      <c r="F36" s="48">
        <v>386.68</v>
      </c>
    </row>
    <row r="37" spans="1:6" ht="14.25">
      <c r="A37" s="50" t="s">
        <v>649</v>
      </c>
      <c r="B37" s="50" t="s">
        <v>650</v>
      </c>
      <c r="C37" s="48">
        <v>481</v>
      </c>
      <c r="D37" s="50" t="s">
        <v>651</v>
      </c>
      <c r="E37" s="50" t="s">
        <v>326</v>
      </c>
      <c r="F37" s="48">
        <v>873.2</v>
      </c>
    </row>
    <row r="38" spans="1:6" ht="14.25">
      <c r="A38" s="50" t="s">
        <v>652</v>
      </c>
      <c r="B38" s="50" t="s">
        <v>653</v>
      </c>
      <c r="C38" s="48">
        <v>248</v>
      </c>
      <c r="D38" s="50" t="s">
        <v>654</v>
      </c>
      <c r="E38" s="50" t="s">
        <v>655</v>
      </c>
      <c r="F38" s="48">
        <v>195</v>
      </c>
    </row>
  </sheetData>
  <sheetProtection/>
  <mergeCells count="4">
    <mergeCell ref="A1:C1"/>
    <mergeCell ref="A2:F2"/>
    <mergeCell ref="A4:B4"/>
    <mergeCell ref="D4:E4"/>
  </mergeCells>
  <printOptions/>
  <pageMargins left="0.7868055555555555" right="0.4326388888888889" top="0.2361111111111111" bottom="0.5506944444444445" header="0.5111111111111111" footer="0.07847222222222222"/>
  <pageSetup firstPageNumber="21" useFirstPageNumber="1" fitToHeight="1" fitToWidth="1" horizontalDpi="600" verticalDpi="600" orientation="landscape" paperSize="9" scale="96"/>
  <headerFooter>
    <oddFooter>&amp;C第 &amp;P 页</oddFooter>
  </headerFooter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S38"/>
  <sheetViews>
    <sheetView zoomScale="130" zoomScaleNormal="130" zoomScaleSheetLayoutView="100" workbookViewId="0" topLeftCell="A1">
      <selection activeCell="H20" sqref="H20"/>
    </sheetView>
  </sheetViews>
  <sheetFormatPr defaultColWidth="9.00390625" defaultRowHeight="14.25"/>
  <cols>
    <col min="1" max="1" width="11.25390625" style="33" customWidth="1"/>
    <col min="2" max="2" width="34.375" style="33" customWidth="1"/>
    <col min="3" max="3" width="15.25390625" style="33" customWidth="1"/>
    <col min="4" max="4" width="14.375" style="33" customWidth="1"/>
    <col min="5" max="5" width="30.375" style="33" customWidth="1"/>
    <col min="6" max="6" width="15.00390625" style="33" customWidth="1"/>
    <col min="7" max="16384" width="9.00390625" style="33" customWidth="1"/>
  </cols>
  <sheetData>
    <row r="1" spans="1:253" s="30" customFormat="1" ht="10.5" customHeight="1">
      <c r="A1" s="34"/>
      <c r="B1" s="35"/>
      <c r="C1" s="36"/>
      <c r="D1" s="37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/>
      <c r="EI1" s="31"/>
      <c r="EJ1" s="31"/>
      <c r="EK1" s="31"/>
      <c r="EL1" s="31"/>
      <c r="EM1" s="31"/>
      <c r="EN1" s="31"/>
      <c r="EO1" s="31"/>
      <c r="EP1" s="31"/>
      <c r="EQ1" s="31"/>
      <c r="ER1" s="31"/>
      <c r="ES1" s="31"/>
      <c r="ET1" s="31"/>
      <c r="EU1" s="31"/>
      <c r="EV1" s="31"/>
      <c r="EW1" s="31"/>
      <c r="EX1" s="31"/>
      <c r="EY1" s="31"/>
      <c r="EZ1" s="31"/>
      <c r="FA1" s="31"/>
      <c r="FB1" s="31"/>
      <c r="FC1" s="31"/>
      <c r="FD1" s="31"/>
      <c r="FE1" s="31"/>
      <c r="FF1" s="31"/>
      <c r="FG1" s="31"/>
      <c r="FH1" s="31"/>
      <c r="FI1" s="31"/>
      <c r="FJ1" s="31"/>
      <c r="FK1" s="31"/>
      <c r="FL1" s="31"/>
      <c r="FM1" s="31"/>
      <c r="FN1" s="31"/>
      <c r="FO1" s="31"/>
      <c r="FP1" s="31"/>
      <c r="FQ1" s="31"/>
      <c r="FR1" s="31"/>
      <c r="FS1" s="31"/>
      <c r="FT1" s="31"/>
      <c r="FU1" s="31"/>
      <c r="FV1" s="31"/>
      <c r="FW1" s="31"/>
      <c r="FX1" s="31"/>
      <c r="FY1" s="31"/>
      <c r="FZ1" s="31"/>
      <c r="GA1" s="31"/>
      <c r="GB1" s="31"/>
      <c r="GC1" s="31"/>
      <c r="GD1" s="31"/>
      <c r="GE1" s="31"/>
      <c r="GF1" s="31"/>
      <c r="GG1" s="31"/>
      <c r="GH1" s="31"/>
      <c r="GI1" s="31"/>
      <c r="GJ1" s="31"/>
      <c r="GK1" s="31"/>
      <c r="GL1" s="31"/>
      <c r="GM1" s="31"/>
      <c r="GN1" s="31"/>
      <c r="GO1" s="31"/>
      <c r="GP1" s="31"/>
      <c r="GQ1" s="31"/>
      <c r="GR1" s="31"/>
      <c r="GS1" s="31"/>
      <c r="GT1" s="31"/>
      <c r="GU1" s="31"/>
      <c r="GV1" s="31"/>
      <c r="GW1" s="31"/>
      <c r="GX1" s="31"/>
      <c r="GY1" s="31"/>
      <c r="GZ1" s="31"/>
      <c r="HA1" s="31"/>
      <c r="HB1" s="31"/>
      <c r="HC1" s="31"/>
      <c r="HD1" s="31"/>
      <c r="HE1" s="31"/>
      <c r="HF1" s="31"/>
      <c r="HG1" s="31"/>
      <c r="HH1" s="31"/>
      <c r="HI1" s="31"/>
      <c r="HJ1" s="31"/>
      <c r="HK1" s="31"/>
      <c r="HL1" s="31"/>
      <c r="HM1" s="31"/>
      <c r="HN1" s="31"/>
      <c r="HO1" s="31"/>
      <c r="HP1" s="31"/>
      <c r="HQ1" s="31"/>
      <c r="HR1" s="31"/>
      <c r="HS1" s="31"/>
      <c r="HT1" s="31"/>
      <c r="HU1" s="31"/>
      <c r="HV1" s="31"/>
      <c r="HW1" s="31"/>
      <c r="HX1" s="31"/>
      <c r="HY1" s="31"/>
      <c r="HZ1" s="31"/>
      <c r="IA1" s="31"/>
      <c r="IB1" s="31"/>
      <c r="IC1" s="31"/>
      <c r="ID1" s="31"/>
      <c r="IE1" s="31"/>
      <c r="IF1" s="31"/>
      <c r="IG1" s="31"/>
      <c r="IH1" s="31"/>
      <c r="II1" s="31"/>
      <c r="IJ1" s="31"/>
      <c r="IK1" s="31"/>
      <c r="IL1" s="31"/>
      <c r="IM1" s="31"/>
      <c r="IN1" s="31"/>
      <c r="IO1" s="31"/>
      <c r="IP1" s="31"/>
      <c r="IQ1" s="31"/>
      <c r="IR1" s="31"/>
      <c r="IS1" s="31"/>
    </row>
    <row r="2" spans="1:253" s="30" customFormat="1" ht="27" customHeight="1">
      <c r="A2" s="38" t="s">
        <v>308</v>
      </c>
      <c r="B2" s="38"/>
      <c r="C2" s="38"/>
      <c r="D2" s="38"/>
      <c r="E2" s="38"/>
      <c r="F2" s="38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  <c r="HT2" s="31"/>
      <c r="HU2" s="31"/>
      <c r="HV2" s="31"/>
      <c r="HW2" s="31"/>
      <c r="HX2" s="31"/>
      <c r="HY2" s="31"/>
      <c r="HZ2" s="31"/>
      <c r="IA2" s="31"/>
      <c r="IB2" s="31"/>
      <c r="IC2" s="31"/>
      <c r="ID2" s="31"/>
      <c r="IE2" s="31"/>
      <c r="IF2" s="31"/>
      <c r="IG2" s="31"/>
      <c r="IH2" s="31"/>
      <c r="II2" s="31"/>
      <c r="IJ2" s="31"/>
      <c r="IK2" s="31"/>
      <c r="IL2" s="31"/>
      <c r="IM2" s="31"/>
      <c r="IN2" s="31"/>
      <c r="IO2" s="31"/>
      <c r="IP2" s="31"/>
      <c r="IQ2" s="31"/>
      <c r="IR2" s="31"/>
      <c r="IS2" s="31"/>
    </row>
    <row r="3" spans="2:253" s="30" customFormat="1" ht="15" customHeight="1">
      <c r="B3" s="31"/>
      <c r="D3" s="39"/>
      <c r="E3" s="31"/>
      <c r="F3" s="40" t="s">
        <v>61</v>
      </c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  <c r="HY3" s="31"/>
      <c r="HZ3" s="31"/>
      <c r="IA3" s="31"/>
      <c r="IB3" s="31"/>
      <c r="IC3" s="31"/>
      <c r="ID3" s="31"/>
      <c r="IE3" s="31"/>
      <c r="IF3" s="31"/>
      <c r="IG3" s="31"/>
      <c r="IH3" s="31"/>
      <c r="II3" s="31"/>
      <c r="IJ3" s="31"/>
      <c r="IK3" s="31"/>
      <c r="IL3" s="31"/>
      <c r="IM3" s="31"/>
      <c r="IN3" s="31"/>
      <c r="IO3" s="31"/>
      <c r="IP3" s="31"/>
      <c r="IQ3" s="31"/>
      <c r="IR3" s="31"/>
      <c r="IS3" s="31"/>
    </row>
    <row r="4" spans="1:6" s="31" customFormat="1" ht="13.5" customHeight="1">
      <c r="A4" s="41" t="s">
        <v>147</v>
      </c>
      <c r="B4" s="42"/>
      <c r="C4" s="43" t="s">
        <v>309</v>
      </c>
      <c r="D4" s="41" t="s">
        <v>147</v>
      </c>
      <c r="E4" s="42"/>
      <c r="F4" s="43" t="s">
        <v>309</v>
      </c>
    </row>
    <row r="5" spans="1:6" s="31" customFormat="1" ht="13.5" customHeight="1">
      <c r="A5" s="44" t="s">
        <v>253</v>
      </c>
      <c r="B5" s="44" t="s">
        <v>310</v>
      </c>
      <c r="C5" s="45" t="s">
        <v>311</v>
      </c>
      <c r="D5" s="44" t="s">
        <v>253</v>
      </c>
      <c r="E5" s="44" t="s">
        <v>310</v>
      </c>
      <c r="F5" s="45" t="s">
        <v>311</v>
      </c>
    </row>
    <row r="6" spans="1:6" s="32" customFormat="1" ht="13.5" customHeight="1">
      <c r="A6" s="46" t="s">
        <v>656</v>
      </c>
      <c r="B6" s="47" t="s">
        <v>657</v>
      </c>
      <c r="C6" s="48">
        <v>90</v>
      </c>
      <c r="D6" s="46" t="s">
        <v>658</v>
      </c>
      <c r="E6" s="47" t="s">
        <v>659</v>
      </c>
      <c r="F6" s="48">
        <v>3829.32</v>
      </c>
    </row>
    <row r="7" spans="1:6" s="32" customFormat="1" ht="13.5" customHeight="1">
      <c r="A7" s="46" t="s">
        <v>660</v>
      </c>
      <c r="B7" s="49" t="s">
        <v>661</v>
      </c>
      <c r="C7" s="48">
        <v>86</v>
      </c>
      <c r="D7" s="46" t="s">
        <v>662</v>
      </c>
      <c r="E7" s="47" t="s">
        <v>663</v>
      </c>
      <c r="F7" s="48">
        <v>106</v>
      </c>
    </row>
    <row r="8" spans="1:6" s="32" customFormat="1" ht="13.5" customHeight="1">
      <c r="A8" s="46" t="s">
        <v>664</v>
      </c>
      <c r="B8" s="49" t="s">
        <v>665</v>
      </c>
      <c r="C8" s="48">
        <v>4</v>
      </c>
      <c r="D8" s="46" t="s">
        <v>666</v>
      </c>
      <c r="E8" s="49" t="s">
        <v>667</v>
      </c>
      <c r="F8" s="48">
        <v>43</v>
      </c>
    </row>
    <row r="9" spans="1:6" s="32" customFormat="1" ht="13.5" customHeight="1">
      <c r="A9" s="46" t="s">
        <v>668</v>
      </c>
      <c r="B9" s="47" t="s">
        <v>669</v>
      </c>
      <c r="C9" s="48">
        <v>216.19</v>
      </c>
      <c r="D9" s="46" t="s">
        <v>670</v>
      </c>
      <c r="E9" s="49" t="s">
        <v>671</v>
      </c>
      <c r="F9" s="48">
        <v>63</v>
      </c>
    </row>
    <row r="10" spans="1:6" s="32" customFormat="1" ht="13.5" customHeight="1">
      <c r="A10" s="46" t="s">
        <v>672</v>
      </c>
      <c r="B10" s="49" t="s">
        <v>321</v>
      </c>
      <c r="C10" s="48">
        <v>36</v>
      </c>
      <c r="D10" s="46" t="s">
        <v>673</v>
      </c>
      <c r="E10" s="47" t="s">
        <v>674</v>
      </c>
      <c r="F10" s="48">
        <v>3723.32</v>
      </c>
    </row>
    <row r="11" spans="1:6" s="32" customFormat="1" ht="13.5" customHeight="1">
      <c r="A11" s="46" t="s">
        <v>675</v>
      </c>
      <c r="B11" s="49" t="s">
        <v>676</v>
      </c>
      <c r="C11" s="48">
        <v>13.8</v>
      </c>
      <c r="D11" s="46" t="s">
        <v>677</v>
      </c>
      <c r="E11" s="49" t="s">
        <v>266</v>
      </c>
      <c r="F11" s="48">
        <v>3723.32</v>
      </c>
    </row>
    <row r="12" spans="1:6" s="32" customFormat="1" ht="13.5" customHeight="1">
      <c r="A12" s="46" t="s">
        <v>678</v>
      </c>
      <c r="B12" s="49" t="s">
        <v>679</v>
      </c>
      <c r="C12" s="48">
        <v>165.79</v>
      </c>
      <c r="D12" s="46" t="s">
        <v>680</v>
      </c>
      <c r="E12" s="47" t="s">
        <v>681</v>
      </c>
      <c r="F12" s="48">
        <v>760.99</v>
      </c>
    </row>
    <row r="13" spans="1:6" s="32" customFormat="1" ht="13.5" customHeight="1">
      <c r="A13" s="46" t="s">
        <v>682</v>
      </c>
      <c r="B13" s="47" t="s">
        <v>683</v>
      </c>
      <c r="C13" s="48">
        <v>1000</v>
      </c>
      <c r="D13" s="46" t="s">
        <v>684</v>
      </c>
      <c r="E13" s="47" t="s">
        <v>685</v>
      </c>
      <c r="F13" s="48">
        <v>586.99</v>
      </c>
    </row>
    <row r="14" spans="1:6" s="32" customFormat="1" ht="13.5" customHeight="1">
      <c r="A14" s="46" t="s">
        <v>686</v>
      </c>
      <c r="B14" s="49" t="s">
        <v>687</v>
      </c>
      <c r="C14" s="48">
        <v>1000</v>
      </c>
      <c r="D14" s="46" t="s">
        <v>688</v>
      </c>
      <c r="E14" s="49" t="s">
        <v>321</v>
      </c>
      <c r="F14" s="48">
        <v>79.89</v>
      </c>
    </row>
    <row r="15" spans="1:6" s="32" customFormat="1" ht="13.5" customHeight="1">
      <c r="A15" s="46" t="s">
        <v>689</v>
      </c>
      <c r="B15" s="47" t="s">
        <v>690</v>
      </c>
      <c r="C15" s="48">
        <v>586.54</v>
      </c>
      <c r="D15" s="46" t="s">
        <v>691</v>
      </c>
      <c r="E15" s="49" t="s">
        <v>692</v>
      </c>
      <c r="F15" s="48">
        <v>43.6</v>
      </c>
    </row>
    <row r="16" spans="1:6" s="32" customFormat="1" ht="13.5" customHeight="1">
      <c r="A16" s="46" t="s">
        <v>693</v>
      </c>
      <c r="B16" s="49" t="s">
        <v>694</v>
      </c>
      <c r="C16" s="48">
        <v>586.54</v>
      </c>
      <c r="D16" s="46" t="s">
        <v>695</v>
      </c>
      <c r="E16" s="49" t="s">
        <v>696</v>
      </c>
      <c r="F16" s="48">
        <v>290.4</v>
      </c>
    </row>
    <row r="17" spans="1:6" s="32" customFormat="1" ht="13.5" customHeight="1">
      <c r="A17" s="46" t="s">
        <v>697</v>
      </c>
      <c r="B17" s="47" t="s">
        <v>698</v>
      </c>
      <c r="C17" s="48">
        <v>57</v>
      </c>
      <c r="D17" s="46" t="s">
        <v>699</v>
      </c>
      <c r="E17" s="49" t="s">
        <v>326</v>
      </c>
      <c r="F17" s="48">
        <v>173.1</v>
      </c>
    </row>
    <row r="18" spans="1:6" s="32" customFormat="1" ht="13.5" customHeight="1">
      <c r="A18" s="46" t="s">
        <v>700</v>
      </c>
      <c r="B18" s="49" t="s">
        <v>701</v>
      </c>
      <c r="C18" s="48">
        <v>21</v>
      </c>
      <c r="D18" s="46" t="s">
        <v>702</v>
      </c>
      <c r="E18" s="47" t="s">
        <v>703</v>
      </c>
      <c r="F18" s="48">
        <v>170</v>
      </c>
    </row>
    <row r="19" spans="1:6" s="32" customFormat="1" ht="13.5" customHeight="1">
      <c r="A19" s="46" t="s">
        <v>704</v>
      </c>
      <c r="B19" s="49" t="s">
        <v>705</v>
      </c>
      <c r="C19" s="48">
        <v>36</v>
      </c>
      <c r="D19" s="46" t="s">
        <v>706</v>
      </c>
      <c r="E19" s="49" t="s">
        <v>707</v>
      </c>
      <c r="F19" s="48">
        <v>170</v>
      </c>
    </row>
    <row r="20" spans="1:6" s="32" customFormat="1" ht="13.5" customHeight="1">
      <c r="A20" s="46" t="s">
        <v>708</v>
      </c>
      <c r="B20" s="47" t="s">
        <v>709</v>
      </c>
      <c r="C20" s="48">
        <v>173.96</v>
      </c>
      <c r="D20" s="46" t="s">
        <v>710</v>
      </c>
      <c r="E20" s="47" t="s">
        <v>711</v>
      </c>
      <c r="F20" s="48">
        <v>4</v>
      </c>
    </row>
    <row r="21" spans="1:6" s="32" customFormat="1" ht="13.5" customHeight="1">
      <c r="A21" s="46" t="s">
        <v>712</v>
      </c>
      <c r="B21" s="47" t="s">
        <v>713</v>
      </c>
      <c r="C21" s="48">
        <v>173.96</v>
      </c>
      <c r="D21" s="46" t="s">
        <v>714</v>
      </c>
      <c r="E21" s="49" t="s">
        <v>715</v>
      </c>
      <c r="F21" s="48">
        <v>4</v>
      </c>
    </row>
    <row r="22" spans="1:6" s="32" customFormat="1" ht="13.5" customHeight="1">
      <c r="A22" s="46" t="s">
        <v>716</v>
      </c>
      <c r="B22" s="49" t="s">
        <v>321</v>
      </c>
      <c r="C22" s="48">
        <v>80.22</v>
      </c>
      <c r="D22" s="46" t="s">
        <v>717</v>
      </c>
      <c r="E22" s="47" t="s">
        <v>303</v>
      </c>
      <c r="F22" s="48">
        <v>1000</v>
      </c>
    </row>
    <row r="23" spans="1:6" s="32" customFormat="1" ht="13.5" customHeight="1">
      <c r="A23" s="46" t="s">
        <v>718</v>
      </c>
      <c r="B23" s="49" t="s">
        <v>719</v>
      </c>
      <c r="C23" s="48">
        <v>93.74</v>
      </c>
      <c r="D23" s="46" t="s">
        <v>720</v>
      </c>
      <c r="E23" s="47" t="s">
        <v>157</v>
      </c>
      <c r="F23" s="48">
        <v>8035</v>
      </c>
    </row>
    <row r="24" spans="1:6" s="32" customFormat="1" ht="13.5" customHeight="1">
      <c r="A24" s="46" t="s">
        <v>721</v>
      </c>
      <c r="B24" s="47" t="s">
        <v>722</v>
      </c>
      <c r="C24" s="48">
        <v>174.21</v>
      </c>
      <c r="D24" s="46" t="s">
        <v>723</v>
      </c>
      <c r="E24" s="47" t="s">
        <v>724</v>
      </c>
      <c r="F24" s="48">
        <v>8035</v>
      </c>
    </row>
    <row r="25" spans="1:6" s="32" customFormat="1" ht="13.5" customHeight="1">
      <c r="A25" s="46" t="s">
        <v>725</v>
      </c>
      <c r="B25" s="47" t="s">
        <v>726</v>
      </c>
      <c r="C25" s="48">
        <v>144.21</v>
      </c>
      <c r="D25" s="46" t="s">
        <v>727</v>
      </c>
      <c r="E25" s="49" t="s">
        <v>724</v>
      </c>
      <c r="F25" s="48">
        <v>8035</v>
      </c>
    </row>
    <row r="26" spans="1:6" s="32" customFormat="1" ht="13.5" customHeight="1">
      <c r="A26" s="46" t="s">
        <v>728</v>
      </c>
      <c r="B26" s="49" t="s">
        <v>321</v>
      </c>
      <c r="C26" s="48">
        <v>77.05</v>
      </c>
      <c r="D26" s="46" t="s">
        <v>729</v>
      </c>
      <c r="E26" s="47" t="s">
        <v>158</v>
      </c>
      <c r="F26" s="48">
        <v>735</v>
      </c>
    </row>
    <row r="27" spans="1:6" s="32" customFormat="1" ht="13.5" customHeight="1">
      <c r="A27" s="46" t="s">
        <v>730</v>
      </c>
      <c r="B27" s="49" t="s">
        <v>326</v>
      </c>
      <c r="C27" s="48">
        <v>67.16</v>
      </c>
      <c r="D27" s="46" t="s">
        <v>731</v>
      </c>
      <c r="E27" s="47" t="s">
        <v>732</v>
      </c>
      <c r="F27" s="48">
        <v>735</v>
      </c>
    </row>
    <row r="28" spans="1:6" s="32" customFormat="1" ht="13.5" customHeight="1">
      <c r="A28" s="46" t="s">
        <v>733</v>
      </c>
      <c r="B28" s="47" t="s">
        <v>734</v>
      </c>
      <c r="C28" s="48">
        <v>30</v>
      </c>
      <c r="D28" s="46" t="s">
        <v>735</v>
      </c>
      <c r="E28" s="49" t="s">
        <v>736</v>
      </c>
      <c r="F28" s="48">
        <v>685</v>
      </c>
    </row>
    <row r="29" spans="1:6" s="32" customFormat="1" ht="13.5" customHeight="1">
      <c r="A29" s="46" t="s">
        <v>737</v>
      </c>
      <c r="B29" s="49" t="s">
        <v>734</v>
      </c>
      <c r="C29" s="48">
        <v>30</v>
      </c>
      <c r="D29" s="46" t="s">
        <v>738</v>
      </c>
      <c r="E29" s="49" t="s">
        <v>739</v>
      </c>
      <c r="F29" s="48">
        <v>50</v>
      </c>
    </row>
    <row r="30" spans="1:6" s="32" customFormat="1" ht="13.5" customHeight="1">
      <c r="A30" s="46" t="s">
        <v>740</v>
      </c>
      <c r="B30" s="47" t="s">
        <v>741</v>
      </c>
      <c r="C30" s="48">
        <v>446.32</v>
      </c>
      <c r="D30" s="46" t="s">
        <v>742</v>
      </c>
      <c r="E30" s="47" t="s">
        <v>743</v>
      </c>
      <c r="F30" s="48">
        <v>10</v>
      </c>
    </row>
    <row r="31" spans="1:6" s="32" customFormat="1" ht="13.5" customHeight="1">
      <c r="A31" s="46" t="s">
        <v>744</v>
      </c>
      <c r="B31" s="47" t="s">
        <v>745</v>
      </c>
      <c r="C31" s="48">
        <v>246.32</v>
      </c>
      <c r="D31" s="46" t="s">
        <v>746</v>
      </c>
      <c r="E31" s="47" t="s">
        <v>747</v>
      </c>
      <c r="F31" s="48">
        <v>10</v>
      </c>
    </row>
    <row r="32" spans="1:6" s="32" customFormat="1" ht="13.5" customHeight="1">
      <c r="A32" s="46" t="s">
        <v>748</v>
      </c>
      <c r="B32" s="49" t="s">
        <v>321</v>
      </c>
      <c r="C32" s="48">
        <v>152.24</v>
      </c>
      <c r="D32" s="46"/>
      <c r="E32" s="47" t="s">
        <v>749</v>
      </c>
      <c r="F32" s="48">
        <v>95360</v>
      </c>
    </row>
    <row r="33" spans="1:6" s="32" customFormat="1" ht="13.5" customHeight="1">
      <c r="A33" s="50" t="s">
        <v>750</v>
      </c>
      <c r="B33" s="50" t="s">
        <v>326</v>
      </c>
      <c r="C33" s="48">
        <v>94.08</v>
      </c>
      <c r="D33" s="50"/>
      <c r="E33" s="50"/>
      <c r="F33" s="48"/>
    </row>
    <row r="34" spans="1:6" s="32" customFormat="1" ht="13.5" customHeight="1">
      <c r="A34" s="50" t="s">
        <v>751</v>
      </c>
      <c r="B34" s="51" t="s">
        <v>752</v>
      </c>
      <c r="C34" s="48">
        <v>200</v>
      </c>
      <c r="D34" s="50"/>
      <c r="E34" s="50"/>
      <c r="F34" s="48"/>
    </row>
    <row r="35" spans="1:6" ht="14.25">
      <c r="A35" s="52" t="s">
        <v>753</v>
      </c>
      <c r="B35" s="52" t="s">
        <v>752</v>
      </c>
      <c r="C35" s="53">
        <v>200</v>
      </c>
      <c r="D35" s="53"/>
      <c r="E35" s="53"/>
      <c r="F35" s="53"/>
    </row>
    <row r="36" spans="1:6" ht="14.25">
      <c r="A36" s="52" t="s">
        <v>754</v>
      </c>
      <c r="B36" s="54" t="s">
        <v>755</v>
      </c>
      <c r="C36" s="53">
        <v>30</v>
      </c>
      <c r="D36" s="53"/>
      <c r="E36" s="53"/>
      <c r="F36" s="53"/>
    </row>
    <row r="37" spans="1:6" ht="14.25">
      <c r="A37" s="52" t="s">
        <v>756</v>
      </c>
      <c r="B37" s="54" t="s">
        <v>757</v>
      </c>
      <c r="C37" s="53">
        <v>30</v>
      </c>
      <c r="D37" s="53"/>
      <c r="E37" s="53"/>
      <c r="F37" s="53"/>
    </row>
    <row r="38" spans="1:6" ht="14.25">
      <c r="A38" s="52" t="s">
        <v>758</v>
      </c>
      <c r="B38" s="52" t="s">
        <v>759</v>
      </c>
      <c r="C38" s="53">
        <v>30</v>
      </c>
      <c r="D38" s="53"/>
      <c r="E38" s="53"/>
      <c r="F38" s="53"/>
    </row>
  </sheetData>
  <sheetProtection/>
  <mergeCells count="4">
    <mergeCell ref="A1:C1"/>
    <mergeCell ref="A2:F2"/>
    <mergeCell ref="A4:B4"/>
    <mergeCell ref="D4:E4"/>
  </mergeCells>
  <printOptions/>
  <pageMargins left="0.7868055555555555" right="0.39305555555555555" top="0.275" bottom="0.39305555555555555" header="0.5118055555555555" footer="0.19652777777777777"/>
  <pageSetup firstPageNumber="22" useFirstPageNumber="1" fitToHeight="1" fitToWidth="1" horizontalDpi="600" verticalDpi="600" orientation="landscape" paperSize="9" scale="97"/>
  <headerFooter>
    <oddFooter>&amp;C第 &amp;P 页</oddFooter>
  </headerFooter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</sheetPr>
  <dimension ref="A1:E11"/>
  <sheetViews>
    <sheetView tabSelected="1" zoomScaleSheetLayoutView="100" workbookViewId="0" topLeftCell="A1">
      <selection activeCell="E8" sqref="E8"/>
    </sheetView>
  </sheetViews>
  <sheetFormatPr defaultColWidth="9.00390625" defaultRowHeight="14.25"/>
  <cols>
    <col min="1" max="1" width="36.25390625" style="16" customWidth="1"/>
    <col min="2" max="2" width="22.00390625" style="16" customWidth="1"/>
    <col min="3" max="3" width="31.125" style="16" customWidth="1"/>
    <col min="4" max="4" width="21.75390625" style="16" customWidth="1"/>
    <col min="5" max="5" width="18.50390625" style="16" customWidth="1"/>
    <col min="6" max="16384" width="9.00390625" style="16" customWidth="1"/>
  </cols>
  <sheetData>
    <row r="1" spans="1:4" s="16" customFormat="1" ht="25.5">
      <c r="A1" s="17" t="s">
        <v>760</v>
      </c>
      <c r="B1" s="17"/>
      <c r="C1" s="17"/>
      <c r="D1" s="17"/>
    </row>
    <row r="2" spans="1:4" s="16" customFormat="1" ht="33.75" customHeight="1">
      <c r="A2" s="18"/>
      <c r="B2" s="19"/>
      <c r="C2" s="20"/>
      <c r="D2" s="21" t="s">
        <v>61</v>
      </c>
    </row>
    <row r="3" spans="1:4" s="16" customFormat="1" ht="34.5" customHeight="1">
      <c r="A3" s="22" t="s">
        <v>145</v>
      </c>
      <c r="B3" s="22"/>
      <c r="C3" s="22" t="s">
        <v>146</v>
      </c>
      <c r="D3" s="22"/>
    </row>
    <row r="4" spans="1:4" s="16" customFormat="1" ht="34.5" customHeight="1">
      <c r="A4" s="22" t="s">
        <v>147</v>
      </c>
      <c r="B4" s="22" t="s">
        <v>761</v>
      </c>
      <c r="C4" s="22" t="s">
        <v>147</v>
      </c>
      <c r="D4" s="22" t="s">
        <v>761</v>
      </c>
    </row>
    <row r="5" spans="1:5" s="16" customFormat="1" ht="34.5" customHeight="1">
      <c r="A5" s="23" t="s">
        <v>762</v>
      </c>
      <c r="B5" s="24">
        <v>30000</v>
      </c>
      <c r="C5" s="25" t="s">
        <v>763</v>
      </c>
      <c r="D5" s="24">
        <f>B5-D8-D9</f>
        <v>28665</v>
      </c>
      <c r="E5" s="26"/>
    </row>
    <row r="6" spans="1:4" s="16" customFormat="1" ht="33" customHeight="1">
      <c r="A6" s="27"/>
      <c r="B6" s="24"/>
      <c r="C6" s="25" t="s">
        <v>764</v>
      </c>
      <c r="D6" s="24">
        <v>6503</v>
      </c>
    </row>
    <row r="7" spans="1:4" s="16" customFormat="1" ht="34.5" customHeight="1">
      <c r="A7" s="27"/>
      <c r="B7" s="24"/>
      <c r="C7" s="25" t="s">
        <v>765</v>
      </c>
      <c r="D7" s="24">
        <v>2400</v>
      </c>
    </row>
    <row r="8" spans="1:4" s="16" customFormat="1" ht="34.5" customHeight="1">
      <c r="A8" s="27"/>
      <c r="B8" s="24"/>
      <c r="C8" s="25" t="s">
        <v>766</v>
      </c>
      <c r="D8" s="24">
        <v>1325</v>
      </c>
    </row>
    <row r="9" spans="1:4" s="16" customFormat="1" ht="34.5" customHeight="1">
      <c r="A9" s="28"/>
      <c r="B9" s="29"/>
      <c r="C9" s="25" t="s">
        <v>767</v>
      </c>
      <c r="D9" s="29">
        <v>10</v>
      </c>
    </row>
    <row r="10" spans="1:4" s="16" customFormat="1" ht="34.5" customHeight="1">
      <c r="A10" s="28"/>
      <c r="B10" s="29"/>
      <c r="C10" s="29"/>
      <c r="D10" s="29"/>
    </row>
    <row r="11" spans="1:4" s="16" customFormat="1" ht="34.5" customHeight="1">
      <c r="A11" s="28" t="s">
        <v>161</v>
      </c>
      <c r="B11" s="29">
        <f>B5</f>
        <v>30000</v>
      </c>
      <c r="C11" s="29" t="s">
        <v>161</v>
      </c>
      <c r="D11" s="29">
        <f>D8+D5+D9</f>
        <v>30000</v>
      </c>
    </row>
  </sheetData>
  <sheetProtection/>
  <mergeCells count="3">
    <mergeCell ref="A1:D1"/>
    <mergeCell ref="A3:B3"/>
    <mergeCell ref="C3:D3"/>
  </mergeCells>
  <printOptions/>
  <pageMargins left="1.2201388888888889" right="0.7479166666666667" top="1.3777777777777778" bottom="0.9840277777777777" header="0.5118055555555555" footer="0.5118055555555555"/>
  <pageSetup firstPageNumber="23" useFirstPageNumber="1" horizontalDpi="600" verticalDpi="600" orientation="landscape" paperSize="9"/>
  <headerFooter>
    <oddFooter xml:space="preserve">&amp;C第 &amp;P 页 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14"/>
  <sheetViews>
    <sheetView zoomScaleSheetLayoutView="100" workbookViewId="0" topLeftCell="A1">
      <selection activeCell="E17" sqref="E17"/>
    </sheetView>
  </sheetViews>
  <sheetFormatPr defaultColWidth="9.00390625" defaultRowHeight="14.25"/>
  <cols>
    <col min="1" max="1" width="40.00390625" style="1" customWidth="1"/>
    <col min="2" max="2" width="14.00390625" style="1" customWidth="1"/>
    <col min="3" max="3" width="15.375" style="1" customWidth="1"/>
    <col min="4" max="4" width="27.25390625" style="1" customWidth="1"/>
    <col min="5" max="5" width="14.25390625" style="1" customWidth="1"/>
    <col min="6" max="6" width="15.375" style="1" customWidth="1"/>
    <col min="7" max="7" width="9.00390625" style="1" hidden="1" customWidth="1"/>
    <col min="8" max="16384" width="9.00390625" style="1" customWidth="1"/>
  </cols>
  <sheetData>
    <row r="1" spans="1:6" s="1" customFormat="1" ht="36.75" customHeight="1">
      <c r="A1" s="303" t="s">
        <v>768</v>
      </c>
      <c r="B1" s="2"/>
      <c r="C1" s="2"/>
      <c r="D1" s="2"/>
      <c r="E1" s="2"/>
      <c r="F1" s="2"/>
    </row>
    <row r="2" spans="1:6" s="1" customFormat="1" ht="28.5" customHeight="1">
      <c r="A2" s="3"/>
      <c r="B2" s="3"/>
      <c r="C2" s="3"/>
      <c r="D2" s="4"/>
      <c r="E2" s="4"/>
      <c r="F2" s="1" t="s">
        <v>61</v>
      </c>
    </row>
    <row r="3" spans="1:6" s="1" customFormat="1" ht="31.5" customHeight="1">
      <c r="A3" s="304" t="s">
        <v>769</v>
      </c>
      <c r="B3" s="5"/>
      <c r="C3" s="5"/>
      <c r="D3" s="5"/>
      <c r="E3" s="5"/>
      <c r="F3" s="5"/>
    </row>
    <row r="4" spans="1:6" s="1" customFormat="1" ht="28.5" customHeight="1">
      <c r="A4" s="6" t="s">
        <v>770</v>
      </c>
      <c r="B4" s="6"/>
      <c r="C4" s="6"/>
      <c r="D4" s="6" t="s">
        <v>771</v>
      </c>
      <c r="E4" s="6"/>
      <c r="F4" s="6"/>
    </row>
    <row r="5" spans="1:6" s="1" customFormat="1" ht="27.75" customHeight="1">
      <c r="A5" s="6" t="s">
        <v>147</v>
      </c>
      <c r="B5" s="6" t="s">
        <v>311</v>
      </c>
      <c r="C5" s="6" t="s">
        <v>772</v>
      </c>
      <c r="D5" s="6" t="s">
        <v>147</v>
      </c>
      <c r="E5" s="6" t="s">
        <v>311</v>
      </c>
      <c r="F5" s="6" t="s">
        <v>772</v>
      </c>
    </row>
    <row r="6" spans="1:6" s="1" customFormat="1" ht="24.75" customHeight="1">
      <c r="A6" s="7" t="s">
        <v>773</v>
      </c>
      <c r="B6" s="8">
        <v>4000</v>
      </c>
      <c r="C6" s="9"/>
      <c r="D6" s="7" t="s">
        <v>157</v>
      </c>
      <c r="E6" s="8">
        <v>4000</v>
      </c>
      <c r="F6" s="10"/>
    </row>
    <row r="7" spans="1:6" s="1" customFormat="1" ht="30.75" customHeight="1">
      <c r="A7" s="11" t="s">
        <v>774</v>
      </c>
      <c r="B7" s="12">
        <v>4000</v>
      </c>
      <c r="C7" s="9"/>
      <c r="D7" s="13" t="s">
        <v>775</v>
      </c>
      <c r="E7" s="12">
        <v>4000</v>
      </c>
      <c r="F7" s="10"/>
    </row>
    <row r="8" spans="1:6" s="1" customFormat="1" ht="24.75" customHeight="1">
      <c r="A8" s="6" t="s">
        <v>161</v>
      </c>
      <c r="B8" s="7">
        <v>4000</v>
      </c>
      <c r="C8" s="7"/>
      <c r="D8" s="6" t="s">
        <v>161</v>
      </c>
      <c r="E8" s="7">
        <v>4000</v>
      </c>
      <c r="F8" s="14"/>
    </row>
    <row r="9" spans="1:6" s="1" customFormat="1" ht="24.75" customHeight="1">
      <c r="A9" s="305" t="s">
        <v>776</v>
      </c>
      <c r="B9" s="6"/>
      <c r="C9" s="6"/>
      <c r="D9" s="6"/>
      <c r="E9" s="6"/>
      <c r="F9" s="10"/>
    </row>
    <row r="10" spans="1:6" s="1" customFormat="1" ht="24.75" customHeight="1">
      <c r="A10" s="15" t="s">
        <v>777</v>
      </c>
      <c r="B10" s="15"/>
      <c r="C10" s="15"/>
      <c r="D10" s="15"/>
      <c r="E10" s="9">
        <v>75982</v>
      </c>
      <c r="F10" s="10"/>
    </row>
    <row r="11" spans="1:6" s="1" customFormat="1" ht="24.75" customHeight="1">
      <c r="A11" s="15" t="s">
        <v>778</v>
      </c>
      <c r="B11" s="15"/>
      <c r="C11" s="15"/>
      <c r="D11" s="15"/>
      <c r="E11" s="9">
        <v>63408</v>
      </c>
      <c r="F11" s="10"/>
    </row>
    <row r="12" spans="1:6" s="1" customFormat="1" ht="24.75" customHeight="1">
      <c r="A12" s="15" t="s">
        <v>779</v>
      </c>
      <c r="B12" s="15"/>
      <c r="C12" s="15"/>
      <c r="D12" s="15"/>
      <c r="E12" s="9">
        <v>24388</v>
      </c>
      <c r="F12" s="10"/>
    </row>
    <row r="13" spans="1:6" s="1" customFormat="1" ht="24.75" customHeight="1">
      <c r="A13" s="15" t="s">
        <v>780</v>
      </c>
      <c r="B13" s="15"/>
      <c r="C13" s="15"/>
      <c r="D13" s="15"/>
      <c r="E13" s="9">
        <v>20</v>
      </c>
      <c r="F13" s="10"/>
    </row>
    <row r="14" spans="1:6" s="1" customFormat="1" ht="24.75" customHeight="1">
      <c r="A14" s="15" t="s">
        <v>781</v>
      </c>
      <c r="B14" s="15"/>
      <c r="C14" s="15"/>
      <c r="D14" s="15"/>
      <c r="E14" s="9">
        <v>39000</v>
      </c>
      <c r="F14" s="10"/>
    </row>
  </sheetData>
  <sheetProtection/>
  <mergeCells count="11">
    <mergeCell ref="A1:F1"/>
    <mergeCell ref="D2:E2"/>
    <mergeCell ref="A3:F3"/>
    <mergeCell ref="A4:C4"/>
    <mergeCell ref="D4:F4"/>
    <mergeCell ref="A9:E9"/>
    <mergeCell ref="A10:D10"/>
    <mergeCell ref="A11:D11"/>
    <mergeCell ref="A12:D12"/>
    <mergeCell ref="A13:D13"/>
    <mergeCell ref="A14:D14"/>
  </mergeCells>
  <printOptions/>
  <pageMargins left="0.8263888888888888" right="0.5118055555555555" top="0.8659722222222223" bottom="0.7083333333333334" header="0.4722222222222222" footer="0.5118055555555555"/>
  <pageSetup firstPageNumber="24" useFirstPageNumber="1" fitToHeight="1" fitToWidth="1" horizontalDpi="600" verticalDpi="600" orientation="landscape" paperSize="9" scale="98"/>
  <headerFooter>
    <oddFooter>&amp;C第 &amp;P 页 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workbookViewId="0" topLeftCell="A1">
      <selection activeCell="I13" sqref="I13"/>
    </sheetView>
  </sheetViews>
  <sheetFormatPr defaultColWidth="9.00390625" defaultRowHeight="14.25"/>
  <cols>
    <col min="1" max="1" width="6.00390625" style="0" customWidth="1"/>
    <col min="2" max="2" width="88.125" style="0" customWidth="1"/>
    <col min="4" max="4" width="4.00390625" style="0" customWidth="1"/>
    <col min="5" max="5" width="9.00390625" style="0" hidden="1" customWidth="1"/>
  </cols>
  <sheetData>
    <row r="1" spans="1:3" ht="27" customHeight="1">
      <c r="A1" s="292" t="s">
        <v>8</v>
      </c>
      <c r="B1" s="293"/>
      <c r="C1" s="293"/>
    </row>
    <row r="2" spans="1:3" s="289" customFormat="1" ht="31.5" customHeight="1">
      <c r="A2" s="294" t="s">
        <v>9</v>
      </c>
      <c r="B2" s="289" t="s">
        <v>10</v>
      </c>
      <c r="C2" s="294" t="s">
        <v>11</v>
      </c>
    </row>
    <row r="3" spans="1:3" s="289" customFormat="1" ht="31.5" customHeight="1">
      <c r="A3" s="294" t="s">
        <v>12</v>
      </c>
      <c r="B3" s="289" t="s">
        <v>13</v>
      </c>
      <c r="C3" s="294" t="s">
        <v>14</v>
      </c>
    </row>
    <row r="4" spans="1:7" s="289" customFormat="1" ht="31.5" customHeight="1">
      <c r="A4" s="294" t="s">
        <v>15</v>
      </c>
      <c r="B4" s="289" t="s">
        <v>16</v>
      </c>
      <c r="C4" s="294" t="s">
        <v>17</v>
      </c>
      <c r="D4" s="295"/>
      <c r="E4" s="295"/>
      <c r="F4" s="295"/>
      <c r="G4" s="295"/>
    </row>
    <row r="5" spans="1:7" s="289" customFormat="1" ht="31.5" customHeight="1">
      <c r="A5" s="294" t="s">
        <v>18</v>
      </c>
      <c r="B5" s="289" t="s">
        <v>19</v>
      </c>
      <c r="C5" s="294" t="s">
        <v>20</v>
      </c>
      <c r="D5" s="295"/>
      <c r="E5" s="295"/>
      <c r="F5" s="295"/>
      <c r="G5" s="295"/>
    </row>
    <row r="6" spans="1:7" s="289" customFormat="1" ht="31.5" customHeight="1">
      <c r="A6" s="294" t="s">
        <v>21</v>
      </c>
      <c r="B6" s="289" t="s">
        <v>22</v>
      </c>
      <c r="C6" s="294" t="s">
        <v>23</v>
      </c>
      <c r="D6" s="295"/>
      <c r="E6" s="295"/>
      <c r="F6" s="295"/>
      <c r="G6" s="295"/>
    </row>
    <row r="7" spans="1:7" s="289" customFormat="1" ht="31.5" customHeight="1">
      <c r="A7" s="294" t="s">
        <v>24</v>
      </c>
      <c r="B7" s="289" t="s">
        <v>25</v>
      </c>
      <c r="C7" s="294" t="s">
        <v>26</v>
      </c>
      <c r="D7" s="295"/>
      <c r="E7" s="295"/>
      <c r="F7" s="295"/>
      <c r="G7" s="295"/>
    </row>
    <row r="8" spans="1:7" s="289" customFormat="1" ht="31.5" customHeight="1">
      <c r="A8" s="294" t="s">
        <v>27</v>
      </c>
      <c r="B8" s="289" t="s">
        <v>28</v>
      </c>
      <c r="C8" s="294" t="s">
        <v>29</v>
      </c>
      <c r="D8" s="295"/>
      <c r="E8" s="295"/>
      <c r="F8" s="295"/>
      <c r="G8" s="295"/>
    </row>
    <row r="9" spans="1:7" s="289" customFormat="1" ht="31.5" customHeight="1">
      <c r="A9" s="294" t="s">
        <v>30</v>
      </c>
      <c r="B9" s="289" t="s">
        <v>31</v>
      </c>
      <c r="C9" s="294" t="s">
        <v>32</v>
      </c>
      <c r="D9" s="295"/>
      <c r="E9" s="295"/>
      <c r="F9" s="295"/>
      <c r="G9" s="295"/>
    </row>
    <row r="10" spans="1:3" s="289" customFormat="1" ht="31.5" customHeight="1">
      <c r="A10" s="294" t="s">
        <v>33</v>
      </c>
      <c r="B10" s="289" t="s">
        <v>34</v>
      </c>
      <c r="C10" s="294" t="s">
        <v>35</v>
      </c>
    </row>
    <row r="11" spans="1:3" s="289" customFormat="1" ht="31.5" customHeight="1">
      <c r="A11" s="294" t="s">
        <v>36</v>
      </c>
      <c r="B11" s="289" t="s">
        <v>37</v>
      </c>
      <c r="C11" s="294" t="s">
        <v>38</v>
      </c>
    </row>
    <row r="12" spans="1:3" s="289" customFormat="1" ht="31.5" customHeight="1">
      <c r="A12" s="294" t="s">
        <v>39</v>
      </c>
      <c r="B12" s="289" t="s">
        <v>40</v>
      </c>
      <c r="C12" s="294" t="s">
        <v>41</v>
      </c>
    </row>
    <row r="13" spans="1:3" s="289" customFormat="1" ht="31.5" customHeight="1">
      <c r="A13" s="294" t="s">
        <v>42</v>
      </c>
      <c r="B13" s="289" t="s">
        <v>43</v>
      </c>
      <c r="C13" s="294" t="s">
        <v>44</v>
      </c>
    </row>
    <row r="14" spans="1:3" s="290" customFormat="1" ht="31.5" customHeight="1">
      <c r="A14" s="296" t="s">
        <v>45</v>
      </c>
      <c r="B14" s="290" t="s">
        <v>46</v>
      </c>
      <c r="C14" s="296" t="s">
        <v>47</v>
      </c>
    </row>
    <row r="15" spans="1:3" s="290" customFormat="1" ht="31.5" customHeight="1">
      <c r="A15" s="296" t="s">
        <v>48</v>
      </c>
      <c r="B15" s="290" t="s">
        <v>49</v>
      </c>
      <c r="C15" s="296" t="s">
        <v>50</v>
      </c>
    </row>
    <row r="16" spans="1:3" s="291" customFormat="1" ht="31.5" customHeight="1">
      <c r="A16" s="296" t="s">
        <v>51</v>
      </c>
      <c r="B16" s="290" t="s">
        <v>52</v>
      </c>
      <c r="C16" s="296" t="s">
        <v>53</v>
      </c>
    </row>
    <row r="17" spans="1:3" s="291" customFormat="1" ht="31.5" customHeight="1">
      <c r="A17" s="296" t="s">
        <v>54</v>
      </c>
      <c r="B17" s="290" t="s">
        <v>55</v>
      </c>
      <c r="C17" s="296" t="s">
        <v>56</v>
      </c>
    </row>
    <row r="18" spans="1:3" s="291" customFormat="1" ht="31.5" customHeight="1">
      <c r="A18" s="296" t="s">
        <v>57</v>
      </c>
      <c r="B18" s="290" t="s">
        <v>58</v>
      </c>
      <c r="C18" s="296" t="s">
        <v>59</v>
      </c>
    </row>
    <row r="19" ht="31.5" customHeight="1"/>
  </sheetData>
  <sheetProtection/>
  <mergeCells count="1">
    <mergeCell ref="A1:C1"/>
  </mergeCells>
  <printOptions horizontalCentered="1"/>
  <pageMargins left="0.7086614173228347" right="0.5905511811023623" top="0.9448818897637796" bottom="0.7874015748031497" header="0.15748031496062992" footer="0.1968503937007874"/>
  <pageSetup firstPageNumber="1" useFirstPageNumber="1" fitToWidth="0" fitToHeight="1" horizontalDpi="600" verticalDpi="6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G41"/>
  <sheetViews>
    <sheetView workbookViewId="0" topLeftCell="A1">
      <selection activeCell="D5" sqref="D5"/>
    </sheetView>
  </sheetViews>
  <sheetFormatPr defaultColWidth="9.00390625" defaultRowHeight="14.25"/>
  <cols>
    <col min="1" max="1" width="34.625" style="97" customWidth="1"/>
    <col min="2" max="2" width="16.125" style="151" customWidth="1"/>
    <col min="3" max="3" width="15.375" style="151" customWidth="1"/>
    <col min="4" max="4" width="16.125" style="185" customWidth="1"/>
    <col min="5" max="5" width="15.25390625" style="151" customWidth="1"/>
    <col min="6" max="6" width="15.125" style="97" customWidth="1"/>
    <col min="7" max="7" width="15.25390625" style="275" customWidth="1"/>
    <col min="8" max="16384" width="9.00390625" style="97" customWidth="1"/>
  </cols>
  <sheetData>
    <row r="1" spans="1:7" s="149" customFormat="1" ht="34.5" customHeight="1">
      <c r="A1" s="120" t="s">
        <v>60</v>
      </c>
      <c r="B1" s="120"/>
      <c r="C1" s="120"/>
      <c r="D1" s="120"/>
      <c r="E1" s="120"/>
      <c r="F1" s="120"/>
      <c r="G1" s="120"/>
    </row>
    <row r="2" spans="1:7" s="149" customFormat="1" ht="16.5" customHeight="1">
      <c r="A2" s="153"/>
      <c r="B2" s="276"/>
      <c r="C2" s="276"/>
      <c r="D2" s="277"/>
      <c r="E2" s="276"/>
      <c r="G2" s="278" t="s">
        <v>61</v>
      </c>
    </row>
    <row r="3" spans="1:7" s="149" customFormat="1" ht="18.75" customHeight="1">
      <c r="A3" s="141" t="s">
        <v>62</v>
      </c>
      <c r="B3" s="279" t="s">
        <v>63</v>
      </c>
      <c r="C3" s="280" t="s">
        <v>64</v>
      </c>
      <c r="D3" s="281" t="s">
        <v>65</v>
      </c>
      <c r="E3" s="280" t="s">
        <v>66</v>
      </c>
      <c r="F3" s="125" t="s">
        <v>67</v>
      </c>
      <c r="G3" s="127"/>
    </row>
    <row r="4" spans="1:7" s="150" customFormat="1" ht="18" customHeight="1">
      <c r="A4" s="102"/>
      <c r="B4" s="282"/>
      <c r="C4" s="283"/>
      <c r="D4" s="284"/>
      <c r="E4" s="283"/>
      <c r="F4" s="187" t="s">
        <v>68</v>
      </c>
      <c r="G4" s="285" t="s">
        <v>69</v>
      </c>
    </row>
    <row r="5" spans="1:7" s="97" customFormat="1" ht="20.25" customHeight="1">
      <c r="A5" s="163" t="s">
        <v>70</v>
      </c>
      <c r="B5" s="164">
        <v>65000</v>
      </c>
      <c r="C5" s="164">
        <f>C6+C23</f>
        <v>61400</v>
      </c>
      <c r="D5" s="164">
        <f>D6+D23</f>
        <v>61400</v>
      </c>
      <c r="E5" s="164">
        <f>E6+E23</f>
        <v>55818</v>
      </c>
      <c r="F5" s="170">
        <f aca="true" t="shared" si="0" ref="F5:F7">D5-E5</f>
        <v>5582</v>
      </c>
      <c r="G5" s="286">
        <f aca="true" t="shared" si="1" ref="G5:G7">F5/E5*100</f>
        <v>10.00035830735605</v>
      </c>
    </row>
    <row r="6" spans="1:7" s="97" customFormat="1" ht="20.25" customHeight="1">
      <c r="A6" s="169" t="s">
        <v>71</v>
      </c>
      <c r="B6" s="164">
        <v>60100</v>
      </c>
      <c r="C6" s="164">
        <f>SUM(C7,C8,C9,C10,C11:C22)</f>
        <v>56285</v>
      </c>
      <c r="D6" s="164">
        <f>SUM(D7,D8,D9,D10,D11:D22)</f>
        <v>56285</v>
      </c>
      <c r="E6" s="170">
        <f>E7+E8+E9+E10+E11+E12+E13+E14+E15+E16+E17+E18+E19+E20+E22+E21</f>
        <v>52891</v>
      </c>
      <c r="F6" s="170">
        <f t="shared" si="0"/>
        <v>3394</v>
      </c>
      <c r="G6" s="286">
        <f t="shared" si="1"/>
        <v>6.416970751167496</v>
      </c>
    </row>
    <row r="7" spans="1:7" s="97" customFormat="1" ht="20.25" customHeight="1">
      <c r="A7" s="171" t="s">
        <v>72</v>
      </c>
      <c r="B7" s="164">
        <v>16500</v>
      </c>
      <c r="C7" s="164">
        <v>23545</v>
      </c>
      <c r="D7" s="164">
        <v>23606</v>
      </c>
      <c r="E7" s="173">
        <v>13065</v>
      </c>
      <c r="F7" s="170">
        <f t="shared" si="0"/>
        <v>10541</v>
      </c>
      <c r="G7" s="286">
        <f t="shared" si="1"/>
        <v>80.68120933792575</v>
      </c>
    </row>
    <row r="8" spans="1:7" s="97" customFormat="1" ht="20.25" customHeight="1">
      <c r="A8" s="171" t="s">
        <v>73</v>
      </c>
      <c r="B8" s="164"/>
      <c r="C8" s="164"/>
      <c r="D8" s="164"/>
      <c r="E8" s="173"/>
      <c r="F8" s="170"/>
      <c r="G8" s="286"/>
    </row>
    <row r="9" spans="1:7" s="97" customFormat="1" ht="20.25" customHeight="1">
      <c r="A9" s="171" t="s">
        <v>74</v>
      </c>
      <c r="B9" s="170">
        <v>8600</v>
      </c>
      <c r="C9" s="170">
        <v>7900</v>
      </c>
      <c r="D9" s="170">
        <v>7500</v>
      </c>
      <c r="E9" s="170">
        <v>7812</v>
      </c>
      <c r="F9" s="170">
        <f aca="true" t="shared" si="2" ref="F9:F19">D9-E9</f>
        <v>-312</v>
      </c>
      <c r="G9" s="286">
        <f aca="true" t="shared" si="3" ref="G9:G17">F9/E9*100</f>
        <v>-3.9938556067588324</v>
      </c>
    </row>
    <row r="10" spans="1:7" s="97" customFormat="1" ht="20.25" customHeight="1">
      <c r="A10" s="171" t="s">
        <v>75</v>
      </c>
      <c r="B10" s="170">
        <v>2680</v>
      </c>
      <c r="C10" s="173">
        <v>2100</v>
      </c>
      <c r="D10" s="173">
        <v>2100</v>
      </c>
      <c r="E10" s="170">
        <v>2426</v>
      </c>
      <c r="F10" s="170">
        <f t="shared" si="2"/>
        <v>-326</v>
      </c>
      <c r="G10" s="286">
        <f t="shared" si="3"/>
        <v>-13.437757625721353</v>
      </c>
    </row>
    <row r="11" spans="1:7" s="97" customFormat="1" ht="20.25" customHeight="1">
      <c r="A11" s="171" t="s">
        <v>76</v>
      </c>
      <c r="B11" s="164">
        <v>10</v>
      </c>
      <c r="C11" s="164">
        <v>1</v>
      </c>
      <c r="D11" s="164">
        <v>1</v>
      </c>
      <c r="E11" s="173">
        <v>2</v>
      </c>
      <c r="F11" s="170">
        <f t="shared" si="2"/>
        <v>-1</v>
      </c>
      <c r="G11" s="286">
        <f t="shared" si="3"/>
        <v>-50</v>
      </c>
    </row>
    <row r="12" spans="1:7" s="97" customFormat="1" ht="20.25" customHeight="1">
      <c r="A12" s="171" t="s">
        <v>77</v>
      </c>
      <c r="B12" s="164">
        <v>3100</v>
      </c>
      <c r="C12" s="164">
        <v>2259</v>
      </c>
      <c r="D12" s="164">
        <v>2400</v>
      </c>
      <c r="E12" s="173">
        <v>2410</v>
      </c>
      <c r="F12" s="170">
        <f t="shared" si="2"/>
        <v>-10</v>
      </c>
      <c r="G12" s="286">
        <f t="shared" si="3"/>
        <v>-0.4149377593360996</v>
      </c>
    </row>
    <row r="13" spans="1:7" s="97" customFormat="1" ht="20.25" customHeight="1">
      <c r="A13" s="171" t="s">
        <v>78</v>
      </c>
      <c r="B13" s="164">
        <v>4400</v>
      </c>
      <c r="C13" s="164">
        <v>3410</v>
      </c>
      <c r="D13" s="164">
        <v>3500</v>
      </c>
      <c r="E13" s="173">
        <v>3539</v>
      </c>
      <c r="F13" s="170">
        <f t="shared" si="2"/>
        <v>-39</v>
      </c>
      <c r="G13" s="286">
        <f t="shared" si="3"/>
        <v>-1.1020062164453235</v>
      </c>
    </row>
    <row r="14" spans="1:7" s="97" customFormat="1" ht="20.25" customHeight="1">
      <c r="A14" s="171" t="s">
        <v>79</v>
      </c>
      <c r="B14" s="164">
        <v>1100</v>
      </c>
      <c r="C14" s="164">
        <v>871</v>
      </c>
      <c r="D14" s="164">
        <v>870</v>
      </c>
      <c r="E14" s="173">
        <v>843</v>
      </c>
      <c r="F14" s="170">
        <f t="shared" si="2"/>
        <v>27</v>
      </c>
      <c r="G14" s="286">
        <f t="shared" si="3"/>
        <v>3.202846975088968</v>
      </c>
    </row>
    <row r="15" spans="1:7" s="97" customFormat="1" ht="20.25" customHeight="1">
      <c r="A15" s="171" t="s">
        <v>80</v>
      </c>
      <c r="B15" s="164">
        <v>9900</v>
      </c>
      <c r="C15" s="164">
        <v>5770</v>
      </c>
      <c r="D15" s="164">
        <v>5770</v>
      </c>
      <c r="E15" s="173">
        <v>8606</v>
      </c>
      <c r="F15" s="170">
        <f t="shared" si="2"/>
        <v>-2836</v>
      </c>
      <c r="G15" s="286">
        <f t="shared" si="3"/>
        <v>-32.95375319544504</v>
      </c>
    </row>
    <row r="16" spans="1:7" s="97" customFormat="1" ht="20.25" customHeight="1">
      <c r="A16" s="171" t="s">
        <v>81</v>
      </c>
      <c r="B16" s="164">
        <v>3300</v>
      </c>
      <c r="C16" s="164">
        <v>4100</v>
      </c>
      <c r="D16" s="164">
        <v>4200</v>
      </c>
      <c r="E16" s="173">
        <v>3756</v>
      </c>
      <c r="F16" s="170">
        <f t="shared" si="2"/>
        <v>444</v>
      </c>
      <c r="G16" s="286">
        <f t="shared" si="3"/>
        <v>11.821086261980831</v>
      </c>
    </row>
    <row r="17" spans="1:7" s="97" customFormat="1" ht="20.25" customHeight="1">
      <c r="A17" s="171" t="s">
        <v>82</v>
      </c>
      <c r="B17" s="164">
        <v>5200</v>
      </c>
      <c r="C17" s="164">
        <v>5250</v>
      </c>
      <c r="D17" s="164">
        <v>5250</v>
      </c>
      <c r="E17" s="173">
        <v>4737</v>
      </c>
      <c r="F17" s="170">
        <f t="shared" si="2"/>
        <v>513</v>
      </c>
      <c r="G17" s="286">
        <f t="shared" si="3"/>
        <v>10.829639012032931</v>
      </c>
    </row>
    <row r="18" spans="1:7" s="97" customFormat="1" ht="20.25" customHeight="1">
      <c r="A18" s="171" t="s">
        <v>83</v>
      </c>
      <c r="B18" s="164"/>
      <c r="C18" s="173">
        <v>232</v>
      </c>
      <c r="D18" s="173">
        <v>240</v>
      </c>
      <c r="E18" s="173">
        <v>-81</v>
      </c>
      <c r="F18" s="170">
        <f t="shared" si="2"/>
        <v>321</v>
      </c>
      <c r="G18" s="286"/>
    </row>
    <row r="19" spans="1:7" s="97" customFormat="1" ht="20.25" customHeight="1">
      <c r="A19" s="171" t="s">
        <v>84</v>
      </c>
      <c r="B19" s="164">
        <v>5300</v>
      </c>
      <c r="C19" s="164">
        <v>840</v>
      </c>
      <c r="D19" s="164">
        <v>840</v>
      </c>
      <c r="E19" s="173">
        <v>5769</v>
      </c>
      <c r="F19" s="170">
        <f t="shared" si="2"/>
        <v>-4929</v>
      </c>
      <c r="G19" s="286">
        <f aca="true" t="shared" si="4" ref="G19:G27">F19/E19*100</f>
        <v>-85.43941757670306</v>
      </c>
    </row>
    <row r="20" spans="1:7" s="97" customFormat="1" ht="20.25" customHeight="1">
      <c r="A20" s="171" t="s">
        <v>85</v>
      </c>
      <c r="B20" s="164"/>
      <c r="C20" s="164"/>
      <c r="D20" s="164"/>
      <c r="E20" s="173"/>
      <c r="F20" s="170"/>
      <c r="G20" s="286"/>
    </row>
    <row r="21" spans="1:7" s="97" customFormat="1" ht="20.25" customHeight="1">
      <c r="A21" s="171" t="s">
        <v>86</v>
      </c>
      <c r="B21" s="173">
        <v>10</v>
      </c>
      <c r="C21" s="164">
        <v>7</v>
      </c>
      <c r="D21" s="164">
        <v>8</v>
      </c>
      <c r="E21" s="173">
        <v>7</v>
      </c>
      <c r="F21" s="170">
        <f aca="true" t="shared" si="5" ref="F21:F27">D21-E21</f>
        <v>1</v>
      </c>
      <c r="G21" s="286">
        <f t="shared" si="4"/>
        <v>14.285714285714285</v>
      </c>
    </row>
    <row r="22" spans="1:7" s="97" customFormat="1" ht="20.25" customHeight="1">
      <c r="A22" s="171" t="s">
        <v>87</v>
      </c>
      <c r="B22" s="164"/>
      <c r="C22" s="164"/>
      <c r="D22" s="164"/>
      <c r="E22" s="173"/>
      <c r="F22" s="170"/>
      <c r="G22" s="286"/>
    </row>
    <row r="23" spans="1:7" s="97" customFormat="1" ht="20.25" customHeight="1">
      <c r="A23" s="169" t="s">
        <v>88</v>
      </c>
      <c r="B23" s="110">
        <v>4900</v>
      </c>
      <c r="C23" s="110">
        <f>C24+C29+C30+C35+C36+C37+C38</f>
        <v>5115</v>
      </c>
      <c r="D23" s="110">
        <f>D24+D29+D30+D35+D36+D37+D38</f>
        <v>5115</v>
      </c>
      <c r="E23" s="110">
        <f>E24+E29+E30+E35+E36+E37+E38</f>
        <v>2927</v>
      </c>
      <c r="F23" s="170">
        <f t="shared" si="5"/>
        <v>2188</v>
      </c>
      <c r="G23" s="286">
        <f t="shared" si="4"/>
        <v>74.7523061154766</v>
      </c>
    </row>
    <row r="24" spans="1:7" s="97" customFormat="1" ht="20.25" customHeight="1">
      <c r="A24" s="169" t="s">
        <v>89</v>
      </c>
      <c r="B24" s="173">
        <v>2000</v>
      </c>
      <c r="C24" s="173">
        <f>C25+C26+C27+C28</f>
        <v>1625</v>
      </c>
      <c r="D24" s="173">
        <f>D25+D26+D27+D28</f>
        <v>1625</v>
      </c>
      <c r="E24" s="173">
        <f>E25+E26+E27+E28</f>
        <v>1496</v>
      </c>
      <c r="F24" s="170">
        <f t="shared" si="5"/>
        <v>129</v>
      </c>
      <c r="G24" s="286">
        <f t="shared" si="4"/>
        <v>8.622994652406417</v>
      </c>
    </row>
    <row r="25" spans="1:7" s="97" customFormat="1" ht="20.25" customHeight="1">
      <c r="A25" s="175" t="s">
        <v>90</v>
      </c>
      <c r="B25" s="164">
        <v>1370</v>
      </c>
      <c r="C25" s="164">
        <v>1100</v>
      </c>
      <c r="D25" s="164">
        <v>1100</v>
      </c>
      <c r="E25" s="173">
        <v>1005</v>
      </c>
      <c r="F25" s="170">
        <f t="shared" si="5"/>
        <v>95</v>
      </c>
      <c r="G25" s="286">
        <f t="shared" si="4"/>
        <v>9.45273631840796</v>
      </c>
    </row>
    <row r="26" spans="1:7" s="97" customFormat="1" ht="20.25" customHeight="1">
      <c r="A26" s="138" t="s">
        <v>91</v>
      </c>
      <c r="B26" s="164">
        <v>600</v>
      </c>
      <c r="C26" s="164">
        <v>509</v>
      </c>
      <c r="D26" s="164">
        <v>509</v>
      </c>
      <c r="E26" s="173">
        <v>469</v>
      </c>
      <c r="F26" s="170">
        <f t="shared" si="5"/>
        <v>40</v>
      </c>
      <c r="G26" s="286">
        <f t="shared" si="4"/>
        <v>8.528784648187633</v>
      </c>
    </row>
    <row r="27" spans="1:7" s="97" customFormat="1" ht="20.25" customHeight="1">
      <c r="A27" s="138" t="s">
        <v>92</v>
      </c>
      <c r="B27" s="173">
        <v>30</v>
      </c>
      <c r="C27" s="173">
        <v>16</v>
      </c>
      <c r="D27" s="173">
        <v>16</v>
      </c>
      <c r="E27" s="173">
        <v>22</v>
      </c>
      <c r="F27" s="170">
        <f t="shared" si="5"/>
        <v>-6</v>
      </c>
      <c r="G27" s="286">
        <f t="shared" si="4"/>
        <v>-27.27272727272727</v>
      </c>
    </row>
    <row r="28" spans="1:7" s="97" customFormat="1" ht="20.25" customHeight="1">
      <c r="A28" s="175" t="s">
        <v>93</v>
      </c>
      <c r="B28" s="173"/>
      <c r="C28" s="164"/>
      <c r="D28" s="164"/>
      <c r="E28" s="173"/>
      <c r="F28" s="170"/>
      <c r="G28" s="286"/>
    </row>
    <row r="29" spans="1:7" s="97" customFormat="1" ht="20.25" customHeight="1">
      <c r="A29" s="171" t="s">
        <v>94</v>
      </c>
      <c r="B29" s="177">
        <v>300</v>
      </c>
      <c r="C29" s="177">
        <v>10</v>
      </c>
      <c r="D29" s="177">
        <v>10</v>
      </c>
      <c r="E29" s="173">
        <v>274</v>
      </c>
      <c r="F29" s="170">
        <f>D29-E29</f>
        <v>-264</v>
      </c>
      <c r="G29" s="286">
        <f>F29/E29*100</f>
        <v>-96.35036496350365</v>
      </c>
    </row>
    <row r="30" spans="1:7" s="97" customFormat="1" ht="20.25" customHeight="1">
      <c r="A30" s="171" t="s">
        <v>95</v>
      </c>
      <c r="B30" s="177">
        <v>250</v>
      </c>
      <c r="C30" s="177">
        <v>2118</v>
      </c>
      <c r="D30" s="177">
        <v>2118</v>
      </c>
      <c r="E30" s="173">
        <v>185</v>
      </c>
      <c r="F30" s="170">
        <f>D30-E30</f>
        <v>1933</v>
      </c>
      <c r="G30" s="286">
        <f>F30/E30*100</f>
        <v>1044.8648648648648</v>
      </c>
    </row>
    <row r="31" spans="1:7" s="97" customFormat="1" ht="20.25" customHeight="1">
      <c r="A31" s="178" t="s">
        <v>96</v>
      </c>
      <c r="B31" s="179"/>
      <c r="C31" s="179"/>
      <c r="D31" s="179"/>
      <c r="E31" s="179"/>
      <c r="F31" s="170"/>
      <c r="G31" s="286"/>
    </row>
    <row r="32" spans="1:7" s="97" customFormat="1" ht="20.25" customHeight="1">
      <c r="A32" s="180" t="s">
        <v>97</v>
      </c>
      <c r="B32" s="164"/>
      <c r="C32" s="164"/>
      <c r="D32" s="164"/>
      <c r="E32" s="177"/>
      <c r="F32" s="170"/>
      <c r="G32" s="286"/>
    </row>
    <row r="33" spans="1:7" s="97" customFormat="1" ht="20.25" customHeight="1">
      <c r="A33" s="180" t="s">
        <v>98</v>
      </c>
      <c r="B33" s="173"/>
      <c r="C33" s="173"/>
      <c r="D33" s="173"/>
      <c r="E33" s="173"/>
      <c r="F33" s="170"/>
      <c r="G33" s="286"/>
    </row>
    <row r="34" spans="1:7" s="97" customFormat="1" ht="20.25" customHeight="1">
      <c r="A34" s="180" t="s">
        <v>99</v>
      </c>
      <c r="B34" s="164"/>
      <c r="C34" s="164"/>
      <c r="D34" s="164"/>
      <c r="E34" s="173"/>
      <c r="F34" s="170"/>
      <c r="G34" s="286"/>
    </row>
    <row r="35" spans="1:7" s="97" customFormat="1" ht="20.25" customHeight="1">
      <c r="A35" s="171" t="s">
        <v>100</v>
      </c>
      <c r="B35" s="164">
        <v>2300</v>
      </c>
      <c r="C35" s="164">
        <v>1040</v>
      </c>
      <c r="D35" s="164">
        <v>1040</v>
      </c>
      <c r="E35" s="173">
        <v>944</v>
      </c>
      <c r="F35" s="170">
        <f aca="true" t="shared" si="6" ref="F35:F40">D35-E35</f>
        <v>96</v>
      </c>
      <c r="G35" s="286">
        <f aca="true" t="shared" si="7" ref="G35:G40">F35/E35*100</f>
        <v>10.16949152542373</v>
      </c>
    </row>
    <row r="36" spans="1:7" s="97" customFormat="1" ht="20.25" customHeight="1">
      <c r="A36" s="171" t="s">
        <v>101</v>
      </c>
      <c r="B36" s="164"/>
      <c r="C36" s="164">
        <v>139</v>
      </c>
      <c r="D36" s="164">
        <v>139</v>
      </c>
      <c r="E36" s="173">
        <v>0</v>
      </c>
      <c r="F36" s="170">
        <f t="shared" si="6"/>
        <v>139</v>
      </c>
      <c r="G36" s="286"/>
    </row>
    <row r="37" spans="1:7" s="97" customFormat="1" ht="20.25" customHeight="1">
      <c r="A37" s="171" t="s">
        <v>102</v>
      </c>
      <c r="B37" s="164">
        <v>50</v>
      </c>
      <c r="C37" s="164">
        <v>94</v>
      </c>
      <c r="D37" s="164">
        <v>94</v>
      </c>
      <c r="E37" s="173">
        <v>28</v>
      </c>
      <c r="F37" s="170">
        <f t="shared" si="6"/>
        <v>66</v>
      </c>
      <c r="G37" s="286">
        <f t="shared" si="7"/>
        <v>235.71428571428572</v>
      </c>
    </row>
    <row r="38" spans="1:7" s="97" customFormat="1" ht="20.25" customHeight="1">
      <c r="A38" s="171" t="s">
        <v>103</v>
      </c>
      <c r="B38" s="181"/>
      <c r="C38" s="181">
        <v>89</v>
      </c>
      <c r="D38" s="181">
        <v>89</v>
      </c>
      <c r="E38" s="173">
        <v>0</v>
      </c>
      <c r="F38" s="170">
        <f t="shared" si="6"/>
        <v>89</v>
      </c>
      <c r="G38" s="286"/>
    </row>
    <row r="39" spans="1:7" s="97" customFormat="1" ht="19.5" customHeight="1">
      <c r="A39" s="287" t="s">
        <v>104</v>
      </c>
      <c r="B39" s="173">
        <v>62100</v>
      </c>
      <c r="C39" s="173">
        <f>C6+C24</f>
        <v>57910</v>
      </c>
      <c r="D39" s="173">
        <f>D6+D24</f>
        <v>57910</v>
      </c>
      <c r="E39" s="173">
        <f>E6+E25+E26+E27</f>
        <v>54387</v>
      </c>
      <c r="F39" s="170">
        <f t="shared" si="6"/>
        <v>3523</v>
      </c>
      <c r="G39" s="286">
        <f t="shared" si="7"/>
        <v>6.47765090922463</v>
      </c>
    </row>
    <row r="40" spans="1:7" s="97" customFormat="1" ht="20.25" customHeight="1">
      <c r="A40" s="182" t="s">
        <v>105</v>
      </c>
      <c r="B40" s="173">
        <f>B37+B35+B30+B29+B38+B36</f>
        <v>2900</v>
      </c>
      <c r="C40" s="173">
        <f>C37+C35+C30+C29+C38+C36</f>
        <v>3490</v>
      </c>
      <c r="D40" s="173">
        <f>D37+D35+D30+D29+D38+D36</f>
        <v>3490</v>
      </c>
      <c r="E40" s="173">
        <f>E24-E25-E26-E27+E29+E30+E35+E37+E38+E36</f>
        <v>1431</v>
      </c>
      <c r="F40" s="170">
        <f t="shared" si="6"/>
        <v>2059</v>
      </c>
      <c r="G40" s="286">
        <f t="shared" si="7"/>
        <v>143.88539482879105</v>
      </c>
    </row>
    <row r="41" spans="1:7" s="97" customFormat="1" ht="20.25" customHeight="1">
      <c r="A41" s="288"/>
      <c r="B41" s="151"/>
      <c r="C41" s="151"/>
      <c r="D41" s="151"/>
      <c r="E41" s="151"/>
      <c r="G41" s="275"/>
    </row>
  </sheetData>
  <sheetProtection/>
  <mergeCells count="7">
    <mergeCell ref="A1:G1"/>
    <mergeCell ref="F3:G3"/>
    <mergeCell ref="A3:A4"/>
    <mergeCell ref="B3:B4"/>
    <mergeCell ref="C3:C4"/>
    <mergeCell ref="D3:D4"/>
    <mergeCell ref="E3:E4"/>
  </mergeCells>
  <printOptions horizontalCentered="1"/>
  <pageMargins left="0.7083333333333334" right="0.5902777777777778" top="0.8305555555555556" bottom="0.81875" header="0.16875" footer="0.38958333333333334"/>
  <pageSetup firstPageNumber="1" useFirstPageNumber="1" fitToHeight="0" horizontalDpi="600" verticalDpi="600" orientation="landscape" paperSize="9" scale="93"/>
  <headerFooter scaleWithDoc="0" alignWithMargins="0"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V45"/>
  <sheetViews>
    <sheetView zoomScale="115" zoomScaleNormal="115" workbookViewId="0" topLeftCell="A1">
      <selection activeCell="A1" sqref="A1:I1"/>
    </sheetView>
  </sheetViews>
  <sheetFormatPr defaultColWidth="9.00390625" defaultRowHeight="14.25"/>
  <cols>
    <col min="1" max="1" width="31.875" style="97" customWidth="1"/>
    <col min="2" max="3" width="14.25390625" style="98" customWidth="1"/>
    <col min="4" max="4" width="13.625" style="97" customWidth="1"/>
    <col min="5" max="5" width="13.625" style="151" customWidth="1"/>
    <col min="6" max="7" width="14.375" style="97" customWidth="1"/>
    <col min="8" max="8" width="13.50390625" style="97" customWidth="1"/>
    <col min="9" max="9" width="13.50390625" style="152" customWidth="1"/>
    <col min="10" max="207" width="9.00390625" style="97" customWidth="1"/>
  </cols>
  <sheetData>
    <row r="1" spans="1:9" s="149" customFormat="1" ht="23.25" customHeight="1">
      <c r="A1" s="120" t="s">
        <v>106</v>
      </c>
      <c r="B1" s="120"/>
      <c r="C1" s="120"/>
      <c r="D1" s="120"/>
      <c r="E1" s="120"/>
      <c r="F1" s="120"/>
      <c r="G1" s="120"/>
      <c r="H1" s="120"/>
      <c r="I1" s="120"/>
    </row>
    <row r="2" spans="1:9" s="149" customFormat="1" ht="12.75" customHeight="1">
      <c r="A2" s="153"/>
      <c r="B2" s="154"/>
      <c r="C2" s="154"/>
      <c r="I2" s="155" t="s">
        <v>61</v>
      </c>
    </row>
    <row r="3" spans="1:9" s="149" customFormat="1" ht="24.75" customHeight="1">
      <c r="A3" s="124" t="s">
        <v>62</v>
      </c>
      <c r="B3" s="142" t="s">
        <v>107</v>
      </c>
      <c r="C3" s="142"/>
      <c r="D3" s="142"/>
      <c r="E3" s="142"/>
      <c r="F3" s="142" t="s">
        <v>108</v>
      </c>
      <c r="G3" s="142"/>
      <c r="H3" s="142"/>
      <c r="I3" s="142"/>
    </row>
    <row r="4" spans="1:9" s="149" customFormat="1" ht="16.5" customHeight="1">
      <c r="A4" s="128"/>
      <c r="B4" s="142" t="s">
        <v>109</v>
      </c>
      <c r="C4" s="143" t="s">
        <v>110</v>
      </c>
      <c r="D4" s="141" t="s">
        <v>111</v>
      </c>
      <c r="E4" s="141"/>
      <c r="F4" s="142" t="s">
        <v>109</v>
      </c>
      <c r="G4" s="143" t="s">
        <v>110</v>
      </c>
      <c r="H4" s="141" t="s">
        <v>111</v>
      </c>
      <c r="I4" s="141"/>
    </row>
    <row r="5" spans="1:9" s="150" customFormat="1" ht="15.75" customHeight="1">
      <c r="A5" s="186"/>
      <c r="B5" s="274"/>
      <c r="C5" s="145"/>
      <c r="D5" s="133" t="s">
        <v>68</v>
      </c>
      <c r="E5" s="161" t="s">
        <v>69</v>
      </c>
      <c r="F5" s="274"/>
      <c r="G5" s="145"/>
      <c r="H5" s="133" t="s">
        <v>68</v>
      </c>
      <c r="I5" s="162" t="s">
        <v>69</v>
      </c>
    </row>
    <row r="6" spans="1:209" s="97" customFormat="1" ht="20.25" customHeight="1">
      <c r="A6" s="163" t="s">
        <v>112</v>
      </c>
      <c r="B6" s="164">
        <f aca="true" t="shared" si="0" ref="B6:G6">B7+B24</f>
        <v>52079</v>
      </c>
      <c r="C6" s="164">
        <f t="shared" si="0"/>
        <v>58150</v>
      </c>
      <c r="D6" s="174">
        <f aca="true" t="shared" si="1" ref="D6:D8">C6-B6</f>
        <v>6071</v>
      </c>
      <c r="E6" s="188">
        <f aca="true" t="shared" si="2" ref="E6:E8">D6/B6*100</f>
        <v>11.657289886518559</v>
      </c>
      <c r="F6" s="167">
        <f t="shared" si="0"/>
        <v>3739</v>
      </c>
      <c r="G6" s="167">
        <f t="shared" si="0"/>
        <v>3250</v>
      </c>
      <c r="H6" s="173">
        <f aca="true" t="shared" si="3" ref="H6:H8">G6-F6</f>
        <v>-489</v>
      </c>
      <c r="I6" s="166">
        <f aca="true" t="shared" si="4" ref="I6:I8">H6/F6*100</f>
        <v>-13.078363198716234</v>
      </c>
      <c r="GZ6"/>
      <c r="HA6"/>
    </row>
    <row r="7" spans="1:209" s="97" customFormat="1" ht="20.25" customHeight="1">
      <c r="A7" s="169" t="s">
        <v>71</v>
      </c>
      <c r="B7" s="170">
        <f>B8+B9+B10+B11+B12+B13+B14+B15+B16+B17+B18+B19+B20+B21+B23+B22</f>
        <v>49539</v>
      </c>
      <c r="C7" s="170">
        <f>C8+C9+C10+C11+C12+C13+C14+C15+C16+C17+C18+C19+C20+C21+C23+C22</f>
        <v>53150</v>
      </c>
      <c r="D7" s="174">
        <f t="shared" si="1"/>
        <v>3611</v>
      </c>
      <c r="E7" s="188">
        <f t="shared" si="2"/>
        <v>7.289206483780456</v>
      </c>
      <c r="F7" s="167">
        <f>SUM(F8:F23)</f>
        <v>3352</v>
      </c>
      <c r="G7" s="167">
        <f>SUM(G8:G23)</f>
        <v>3135</v>
      </c>
      <c r="H7" s="173">
        <f t="shared" si="3"/>
        <v>-217</v>
      </c>
      <c r="I7" s="166">
        <f t="shared" si="4"/>
        <v>-6.473747016706444</v>
      </c>
      <c r="GZ7"/>
      <c r="HA7"/>
    </row>
    <row r="8" spans="1:209" s="97" customFormat="1" ht="20.25" customHeight="1">
      <c r="A8" s="171" t="s">
        <v>72</v>
      </c>
      <c r="B8" s="164">
        <v>11901</v>
      </c>
      <c r="C8" s="173">
        <v>21995</v>
      </c>
      <c r="D8" s="174">
        <f t="shared" si="1"/>
        <v>10094</v>
      </c>
      <c r="E8" s="188">
        <f t="shared" si="2"/>
        <v>84.81640198302664</v>
      </c>
      <c r="F8" s="164">
        <v>1164</v>
      </c>
      <c r="G8" s="164">
        <v>1550</v>
      </c>
      <c r="H8" s="173">
        <f t="shared" si="3"/>
        <v>386</v>
      </c>
      <c r="I8" s="166">
        <f t="shared" si="4"/>
        <v>33.161512027491405</v>
      </c>
      <c r="GZ8"/>
      <c r="HA8"/>
    </row>
    <row r="9" spans="1:209" s="97" customFormat="1" ht="20.25" customHeight="1">
      <c r="A9" s="171" t="s">
        <v>73</v>
      </c>
      <c r="B9" s="164"/>
      <c r="C9" s="173"/>
      <c r="D9" s="174"/>
      <c r="E9" s="188"/>
      <c r="F9" s="164"/>
      <c r="G9" s="164"/>
      <c r="H9" s="173"/>
      <c r="I9" s="166"/>
      <c r="GZ9"/>
      <c r="HA9"/>
    </row>
    <row r="10" spans="1:209" s="97" customFormat="1" ht="20.25" customHeight="1">
      <c r="A10" s="171" t="s">
        <v>74</v>
      </c>
      <c r="B10" s="170">
        <v>7464</v>
      </c>
      <c r="C10" s="170">
        <v>7150</v>
      </c>
      <c r="D10" s="174">
        <f aca="true" t="shared" si="5" ref="D10:D20">C10-B10</f>
        <v>-314</v>
      </c>
      <c r="E10" s="188">
        <f aca="true" t="shared" si="6" ref="E10:E20">D10/B10*100</f>
        <v>-4.206859592711683</v>
      </c>
      <c r="F10" s="164">
        <v>348</v>
      </c>
      <c r="G10" s="164">
        <v>750</v>
      </c>
      <c r="H10" s="173">
        <f aca="true" t="shared" si="7" ref="H10:H18">G10-F10</f>
        <v>402</v>
      </c>
      <c r="I10" s="166">
        <f aca="true" t="shared" si="8" ref="I10:I18">H10/F10*100</f>
        <v>115.51724137931035</v>
      </c>
      <c r="GZ10"/>
      <c r="HA10"/>
    </row>
    <row r="11" spans="1:209" s="97" customFormat="1" ht="20.25" customHeight="1">
      <c r="A11" s="172" t="s">
        <v>75</v>
      </c>
      <c r="B11" s="170">
        <v>2400</v>
      </c>
      <c r="C11" s="170">
        <v>2040</v>
      </c>
      <c r="D11" s="174">
        <f t="shared" si="5"/>
        <v>-360</v>
      </c>
      <c r="E11" s="188">
        <f t="shared" si="6"/>
        <v>-15</v>
      </c>
      <c r="F11" s="164">
        <v>26</v>
      </c>
      <c r="G11" s="164">
        <v>60</v>
      </c>
      <c r="H11" s="173">
        <f t="shared" si="7"/>
        <v>34</v>
      </c>
      <c r="I11" s="166">
        <f t="shared" si="8"/>
        <v>130.76923076923077</v>
      </c>
      <c r="GZ11"/>
      <c r="HA11"/>
    </row>
    <row r="12" spans="1:209" s="97" customFormat="1" ht="20.25" customHeight="1">
      <c r="A12" s="171" t="s">
        <v>76</v>
      </c>
      <c r="B12" s="164">
        <v>2</v>
      </c>
      <c r="C12" s="173">
        <v>1</v>
      </c>
      <c r="D12" s="174">
        <f t="shared" si="5"/>
        <v>-1</v>
      </c>
      <c r="E12" s="188">
        <f t="shared" si="6"/>
        <v>-50</v>
      </c>
      <c r="F12" s="164"/>
      <c r="G12" s="164"/>
      <c r="H12" s="173"/>
      <c r="I12" s="166"/>
      <c r="GZ12"/>
      <c r="HA12"/>
    </row>
    <row r="13" spans="1:209" s="97" customFormat="1" ht="20.25" customHeight="1">
      <c r="A13" s="171" t="s">
        <v>77</v>
      </c>
      <c r="B13" s="164">
        <v>2247</v>
      </c>
      <c r="C13" s="173">
        <v>2149</v>
      </c>
      <c r="D13" s="174">
        <f t="shared" si="5"/>
        <v>-98</v>
      </c>
      <c r="E13" s="188">
        <f t="shared" si="6"/>
        <v>-4.361370716510903</v>
      </c>
      <c r="F13" s="164">
        <v>163</v>
      </c>
      <c r="G13" s="164">
        <v>110</v>
      </c>
      <c r="H13" s="173">
        <f t="shared" si="7"/>
        <v>-53</v>
      </c>
      <c r="I13" s="166">
        <f t="shared" si="8"/>
        <v>-32.515337423312886</v>
      </c>
      <c r="GZ13"/>
      <c r="HA13"/>
    </row>
    <row r="14" spans="1:209" s="97" customFormat="1" ht="20.25" customHeight="1">
      <c r="A14" s="171" t="s">
        <v>78</v>
      </c>
      <c r="B14" s="164">
        <v>3437</v>
      </c>
      <c r="C14" s="173">
        <v>3316</v>
      </c>
      <c r="D14" s="174">
        <f t="shared" si="5"/>
        <v>-121</v>
      </c>
      <c r="E14" s="188">
        <f t="shared" si="6"/>
        <v>-3.5205120744835607</v>
      </c>
      <c r="F14" s="164">
        <v>102</v>
      </c>
      <c r="G14" s="164">
        <v>94</v>
      </c>
      <c r="H14" s="173">
        <f t="shared" si="7"/>
        <v>-8</v>
      </c>
      <c r="I14" s="166">
        <f t="shared" si="8"/>
        <v>-7.8431372549019605</v>
      </c>
      <c r="GZ14"/>
      <c r="HA14"/>
    </row>
    <row r="15" spans="1:209" s="97" customFormat="1" ht="20.25" customHeight="1">
      <c r="A15" s="171" t="s">
        <v>79</v>
      </c>
      <c r="B15" s="164">
        <v>759</v>
      </c>
      <c r="C15" s="173">
        <v>821</v>
      </c>
      <c r="D15" s="174">
        <f t="shared" si="5"/>
        <v>62</v>
      </c>
      <c r="E15" s="188">
        <f t="shared" si="6"/>
        <v>8.168642951251647</v>
      </c>
      <c r="F15" s="164">
        <v>84</v>
      </c>
      <c r="G15" s="164">
        <v>50</v>
      </c>
      <c r="H15" s="173">
        <f t="shared" si="7"/>
        <v>-34</v>
      </c>
      <c r="I15" s="166">
        <f t="shared" si="8"/>
        <v>-40.476190476190474</v>
      </c>
      <c r="GZ15"/>
      <c r="HA15"/>
    </row>
    <row r="16" spans="1:209" s="97" customFormat="1" ht="20.25" customHeight="1">
      <c r="A16" s="171" t="s">
        <v>80</v>
      </c>
      <c r="B16" s="164">
        <v>8273</v>
      </c>
      <c r="C16" s="173">
        <v>5268</v>
      </c>
      <c r="D16" s="174">
        <f t="shared" si="5"/>
        <v>-3005</v>
      </c>
      <c r="E16" s="188">
        <f t="shared" si="6"/>
        <v>-36.322978363350664</v>
      </c>
      <c r="F16" s="164">
        <v>333</v>
      </c>
      <c r="G16" s="164">
        <v>502</v>
      </c>
      <c r="H16" s="173">
        <f t="shared" si="7"/>
        <v>169</v>
      </c>
      <c r="I16" s="166">
        <f t="shared" si="8"/>
        <v>50.750750750750754</v>
      </c>
      <c r="GZ16"/>
      <c r="HA16"/>
    </row>
    <row r="17" spans="1:209" s="97" customFormat="1" ht="20.25" customHeight="1">
      <c r="A17" s="171" t="s">
        <v>81</v>
      </c>
      <c r="B17" s="164">
        <v>3755</v>
      </c>
      <c r="C17" s="173">
        <v>4096</v>
      </c>
      <c r="D17" s="174">
        <f t="shared" si="5"/>
        <v>341</v>
      </c>
      <c r="E17" s="188">
        <f t="shared" si="6"/>
        <v>9.081225033288948</v>
      </c>
      <c r="F17" s="164">
        <v>1</v>
      </c>
      <c r="G17" s="164">
        <v>4</v>
      </c>
      <c r="H17" s="173">
        <f t="shared" si="7"/>
        <v>3</v>
      </c>
      <c r="I17" s="166">
        <f t="shared" si="8"/>
        <v>300</v>
      </c>
      <c r="GZ17"/>
      <c r="HA17"/>
    </row>
    <row r="18" spans="1:209" s="97" customFormat="1" ht="20.25" customHeight="1">
      <c r="A18" s="171" t="s">
        <v>82</v>
      </c>
      <c r="B18" s="164">
        <v>4734</v>
      </c>
      <c r="C18" s="173">
        <v>5249</v>
      </c>
      <c r="D18" s="174">
        <f t="shared" si="5"/>
        <v>515</v>
      </c>
      <c r="E18" s="188">
        <f t="shared" si="6"/>
        <v>10.878749471905365</v>
      </c>
      <c r="F18" s="164">
        <v>3</v>
      </c>
      <c r="G18" s="164">
        <v>1</v>
      </c>
      <c r="H18" s="173">
        <f t="shared" si="7"/>
        <v>-2</v>
      </c>
      <c r="I18" s="166">
        <f t="shared" si="8"/>
        <v>-66.66666666666666</v>
      </c>
      <c r="GZ18"/>
      <c r="HA18"/>
    </row>
    <row r="19" spans="1:209" s="97" customFormat="1" ht="20.25" customHeight="1">
      <c r="A19" s="171" t="s">
        <v>83</v>
      </c>
      <c r="B19" s="173">
        <v>-342</v>
      </c>
      <c r="C19" s="173">
        <v>232</v>
      </c>
      <c r="D19" s="174">
        <f t="shared" si="5"/>
        <v>574</v>
      </c>
      <c r="E19" s="188">
        <f t="shared" si="6"/>
        <v>-167.83625730994152</v>
      </c>
      <c r="F19" s="164">
        <v>261</v>
      </c>
      <c r="G19" s="164">
        <v>0</v>
      </c>
      <c r="H19" s="173"/>
      <c r="I19" s="166"/>
      <c r="GZ19"/>
      <c r="HA19"/>
    </row>
    <row r="20" spans="1:209" s="97" customFormat="1" ht="20.25" customHeight="1">
      <c r="A20" s="171" t="s">
        <v>84</v>
      </c>
      <c r="B20" s="164">
        <v>4903</v>
      </c>
      <c r="C20" s="173">
        <v>827</v>
      </c>
      <c r="D20" s="174">
        <f t="shared" si="5"/>
        <v>-4076</v>
      </c>
      <c r="E20" s="188">
        <f t="shared" si="6"/>
        <v>-83.13277585151948</v>
      </c>
      <c r="F20" s="164">
        <v>866</v>
      </c>
      <c r="G20" s="164">
        <v>13</v>
      </c>
      <c r="H20" s="173">
        <f aca="true" t="shared" si="9" ref="H20:H27">G20-F20</f>
        <v>-853</v>
      </c>
      <c r="I20" s="166"/>
      <c r="GZ20"/>
      <c r="HA20"/>
    </row>
    <row r="21" spans="1:209" s="97" customFormat="1" ht="20.25" customHeight="1">
      <c r="A21" s="171" t="s">
        <v>85</v>
      </c>
      <c r="B21" s="164"/>
      <c r="C21" s="173"/>
      <c r="D21" s="174"/>
      <c r="E21" s="188"/>
      <c r="F21" s="164"/>
      <c r="G21" s="164"/>
      <c r="H21" s="173"/>
      <c r="I21" s="166"/>
      <c r="GZ21"/>
      <c r="HA21"/>
    </row>
    <row r="22" spans="1:9" s="97" customFormat="1" ht="20.25" customHeight="1">
      <c r="A22" s="171" t="s">
        <v>86</v>
      </c>
      <c r="B22" s="173">
        <v>6</v>
      </c>
      <c r="C22" s="173">
        <v>6</v>
      </c>
      <c r="D22" s="174">
        <f aca="true" t="shared" si="10" ref="D22:D28">C22-B22</f>
        <v>0</v>
      </c>
      <c r="E22" s="188">
        <f aca="true" t="shared" si="11" ref="E22:E28">D22/B22*100</f>
        <v>0</v>
      </c>
      <c r="F22" s="164">
        <v>1</v>
      </c>
      <c r="G22" s="164">
        <v>1</v>
      </c>
      <c r="H22" s="173">
        <f t="shared" si="9"/>
        <v>0</v>
      </c>
      <c r="I22" s="166"/>
    </row>
    <row r="23" spans="1:209" s="97" customFormat="1" ht="20.25" customHeight="1">
      <c r="A23" s="171" t="s">
        <v>87</v>
      </c>
      <c r="B23" s="173"/>
      <c r="C23" s="173"/>
      <c r="D23" s="174"/>
      <c r="E23" s="188"/>
      <c r="F23" s="164"/>
      <c r="G23" s="164"/>
      <c r="H23" s="173"/>
      <c r="I23" s="166"/>
      <c r="GZ23"/>
      <c r="HA23"/>
    </row>
    <row r="24" spans="1:209" s="97" customFormat="1" ht="20.25" customHeight="1">
      <c r="A24" s="169" t="s">
        <v>88</v>
      </c>
      <c r="B24" s="174">
        <f>B25+B30+B31+B32+B36+B37+B38+B39</f>
        <v>2540</v>
      </c>
      <c r="C24" s="174">
        <f>C25+C30+C31+C32+C36+C37+C38+C39</f>
        <v>5000</v>
      </c>
      <c r="D24" s="174">
        <f t="shared" si="10"/>
        <v>2460</v>
      </c>
      <c r="E24" s="188">
        <f t="shared" si="11"/>
        <v>96.8503937007874</v>
      </c>
      <c r="F24" s="164">
        <f>F25+F30+F31+F36+F37+F38+F39</f>
        <v>387</v>
      </c>
      <c r="G24" s="164">
        <f>G25+G30+G31+G36+G37+G38+G39</f>
        <v>115</v>
      </c>
      <c r="H24" s="173">
        <f t="shared" si="9"/>
        <v>-272</v>
      </c>
      <c r="I24" s="166">
        <f aca="true" t="shared" si="12" ref="I24:I27">H24/F24*100</f>
        <v>-70.28423772609818</v>
      </c>
      <c r="GZ24"/>
      <c r="HA24"/>
    </row>
    <row r="25" spans="1:209" s="97" customFormat="1" ht="20.25" customHeight="1">
      <c r="A25" s="169" t="s">
        <v>89</v>
      </c>
      <c r="B25" s="170">
        <f aca="true" t="shared" si="13" ref="B25:G25">SUM(B26:B29)</f>
        <v>1352</v>
      </c>
      <c r="C25" s="170">
        <f t="shared" si="13"/>
        <v>1512</v>
      </c>
      <c r="D25" s="174">
        <f t="shared" si="10"/>
        <v>160</v>
      </c>
      <c r="E25" s="188">
        <f t="shared" si="11"/>
        <v>11.834319526627219</v>
      </c>
      <c r="F25" s="164">
        <f t="shared" si="13"/>
        <v>144</v>
      </c>
      <c r="G25" s="164">
        <f t="shared" si="13"/>
        <v>113</v>
      </c>
      <c r="H25" s="173">
        <f t="shared" si="9"/>
        <v>-31</v>
      </c>
      <c r="I25" s="166">
        <f t="shared" si="12"/>
        <v>-21.52777777777778</v>
      </c>
      <c r="GZ25"/>
      <c r="HA25"/>
    </row>
    <row r="26" spans="1:9" s="119" customFormat="1" ht="20.25" customHeight="1">
      <c r="A26" s="175" t="s">
        <v>90</v>
      </c>
      <c r="B26" s="164">
        <v>907</v>
      </c>
      <c r="C26" s="173">
        <v>1023</v>
      </c>
      <c r="D26" s="174">
        <f t="shared" si="10"/>
        <v>116</v>
      </c>
      <c r="E26" s="188">
        <f t="shared" si="11"/>
        <v>12.78941565600882</v>
      </c>
      <c r="F26" s="164">
        <v>98</v>
      </c>
      <c r="G26" s="164">
        <v>77</v>
      </c>
      <c r="H26" s="173">
        <f t="shared" si="9"/>
        <v>-21</v>
      </c>
      <c r="I26" s="166">
        <f t="shared" si="12"/>
        <v>-21.428571428571427</v>
      </c>
    </row>
    <row r="27" spans="1:9" s="119" customFormat="1" ht="20.25" customHeight="1">
      <c r="A27" s="138" t="s">
        <v>91</v>
      </c>
      <c r="B27" s="164">
        <v>423</v>
      </c>
      <c r="C27" s="173">
        <v>473</v>
      </c>
      <c r="D27" s="174">
        <f t="shared" si="10"/>
        <v>50</v>
      </c>
      <c r="E27" s="188">
        <f t="shared" si="11"/>
        <v>11.82033096926714</v>
      </c>
      <c r="F27" s="164">
        <v>46</v>
      </c>
      <c r="G27" s="164">
        <v>36</v>
      </c>
      <c r="H27" s="173">
        <f t="shared" si="9"/>
        <v>-10</v>
      </c>
      <c r="I27" s="166">
        <f t="shared" si="12"/>
        <v>-21.73913043478261</v>
      </c>
    </row>
    <row r="28" spans="1:9" s="119" customFormat="1" ht="20.25" customHeight="1">
      <c r="A28" s="138" t="s">
        <v>92</v>
      </c>
      <c r="B28" s="173">
        <v>22</v>
      </c>
      <c r="C28" s="173">
        <v>16</v>
      </c>
      <c r="D28" s="174">
        <f t="shared" si="10"/>
        <v>-6</v>
      </c>
      <c r="E28" s="188">
        <f t="shared" si="11"/>
        <v>-27.27272727272727</v>
      </c>
      <c r="F28" s="176"/>
      <c r="G28" s="176"/>
      <c r="H28" s="173"/>
      <c r="I28" s="166"/>
    </row>
    <row r="29" spans="1:9" s="119" customFormat="1" ht="20.25" customHeight="1">
      <c r="A29" s="175" t="s">
        <v>93</v>
      </c>
      <c r="B29" s="173">
        <v>0</v>
      </c>
      <c r="C29" s="173"/>
      <c r="D29" s="174"/>
      <c r="E29" s="188"/>
      <c r="F29" s="176"/>
      <c r="G29" s="176"/>
      <c r="H29" s="173"/>
      <c r="I29" s="166"/>
    </row>
    <row r="30" spans="1:209" s="97" customFormat="1" ht="20.25" customHeight="1">
      <c r="A30" s="171" t="s">
        <v>94</v>
      </c>
      <c r="B30" s="177">
        <v>274</v>
      </c>
      <c r="C30" s="173">
        <v>10</v>
      </c>
      <c r="D30" s="174">
        <f>C30-B30</f>
        <v>-264</v>
      </c>
      <c r="E30" s="188">
        <f>D30/B30*100</f>
        <v>-96.35036496350365</v>
      </c>
      <c r="F30" s="175"/>
      <c r="G30" s="175"/>
      <c r="H30" s="173"/>
      <c r="I30" s="166"/>
      <c r="GZ30"/>
      <c r="HA30"/>
    </row>
    <row r="31" spans="1:209" s="97" customFormat="1" ht="20.25" customHeight="1">
      <c r="A31" s="171" t="s">
        <v>95</v>
      </c>
      <c r="B31" s="177">
        <v>185</v>
      </c>
      <c r="C31" s="173">
        <v>2118</v>
      </c>
      <c r="D31" s="174">
        <f>C31-B31</f>
        <v>1933</v>
      </c>
      <c r="E31" s="188">
        <f>D31/B31*100</f>
        <v>1044.8648648648648</v>
      </c>
      <c r="F31" s="175"/>
      <c r="G31" s="175"/>
      <c r="H31" s="173"/>
      <c r="I31" s="166"/>
      <c r="GZ31"/>
      <c r="HA31"/>
    </row>
    <row r="32" spans="1:209" s="97" customFormat="1" ht="20.25" customHeight="1">
      <c r="A32" s="178" t="s">
        <v>96</v>
      </c>
      <c r="B32" s="179"/>
      <c r="C32" s="179"/>
      <c r="D32" s="174"/>
      <c r="E32" s="188"/>
      <c r="F32" s="175"/>
      <c r="G32" s="175"/>
      <c r="H32" s="173"/>
      <c r="I32" s="166"/>
      <c r="GZ32"/>
      <c r="HA32"/>
    </row>
    <row r="33" spans="1:209" s="97" customFormat="1" ht="20.25" customHeight="1">
      <c r="A33" s="180" t="s">
        <v>97</v>
      </c>
      <c r="B33" s="164"/>
      <c r="C33" s="177"/>
      <c r="D33" s="174"/>
      <c r="E33" s="188"/>
      <c r="F33" s="175"/>
      <c r="G33" s="175"/>
      <c r="H33" s="173"/>
      <c r="I33" s="166"/>
      <c r="GZ33"/>
      <c r="HA33"/>
    </row>
    <row r="34" spans="1:209" s="97" customFormat="1" ht="20.25" customHeight="1">
      <c r="A34" s="180" t="s">
        <v>98</v>
      </c>
      <c r="B34" s="173"/>
      <c r="C34" s="173"/>
      <c r="D34" s="174"/>
      <c r="E34" s="188"/>
      <c r="F34" s="175"/>
      <c r="G34" s="175"/>
      <c r="H34" s="173"/>
      <c r="I34" s="166"/>
      <c r="GZ34"/>
      <c r="HA34"/>
    </row>
    <row r="35" spans="1:209" s="97" customFormat="1" ht="20.25" customHeight="1">
      <c r="A35" s="180" t="s">
        <v>99</v>
      </c>
      <c r="B35" s="164"/>
      <c r="C35" s="173"/>
      <c r="D35" s="174"/>
      <c r="E35" s="188"/>
      <c r="F35" s="175"/>
      <c r="G35" s="175"/>
      <c r="H35" s="173"/>
      <c r="I35" s="166"/>
      <c r="GZ35"/>
      <c r="HA35"/>
    </row>
    <row r="36" spans="1:209" s="97" customFormat="1" ht="20.25" customHeight="1">
      <c r="A36" s="171" t="s">
        <v>113</v>
      </c>
      <c r="B36" s="164">
        <v>701</v>
      </c>
      <c r="C36" s="173">
        <v>1038</v>
      </c>
      <c r="D36" s="174">
        <f aca="true" t="shared" si="14" ref="D36:D41">C36-B36</f>
        <v>337</v>
      </c>
      <c r="E36" s="188">
        <f aca="true" t="shared" si="15" ref="E36:E41">D36/B36*100</f>
        <v>48.074179743223965</v>
      </c>
      <c r="F36" s="175">
        <v>243</v>
      </c>
      <c r="G36" s="175">
        <v>2</v>
      </c>
      <c r="H36" s="173">
        <f aca="true" t="shared" si="16" ref="H36:H41">G36-F36</f>
        <v>-241</v>
      </c>
      <c r="I36" s="166">
        <f aca="true" t="shared" si="17" ref="I36:I41">H36/F36*100</f>
        <v>-99.1769547325103</v>
      </c>
      <c r="GZ36"/>
      <c r="HA36"/>
    </row>
    <row r="37" spans="1:209" s="97" customFormat="1" ht="20.25" customHeight="1">
      <c r="A37" s="171" t="s">
        <v>101</v>
      </c>
      <c r="B37" s="164">
        <v>0</v>
      </c>
      <c r="C37" s="173">
        <v>139</v>
      </c>
      <c r="D37" s="174">
        <f t="shared" si="14"/>
        <v>139</v>
      </c>
      <c r="E37" s="188"/>
      <c r="F37" s="175"/>
      <c r="G37" s="175"/>
      <c r="H37" s="173"/>
      <c r="I37" s="166"/>
      <c r="GZ37"/>
      <c r="HA37"/>
    </row>
    <row r="38" spans="1:209" s="97" customFormat="1" ht="20.25" customHeight="1">
      <c r="A38" s="171" t="s">
        <v>102</v>
      </c>
      <c r="B38" s="164">
        <v>28</v>
      </c>
      <c r="C38" s="173">
        <v>94</v>
      </c>
      <c r="D38" s="174">
        <f t="shared" si="14"/>
        <v>66</v>
      </c>
      <c r="E38" s="188">
        <f t="shared" si="15"/>
        <v>235.71428571428572</v>
      </c>
      <c r="F38" s="175"/>
      <c r="G38" s="175"/>
      <c r="H38" s="173"/>
      <c r="I38" s="166"/>
      <c r="GZ38"/>
      <c r="HA38"/>
    </row>
    <row r="39" spans="1:209" s="97" customFormat="1" ht="20.25" customHeight="1">
      <c r="A39" s="171" t="s">
        <v>103</v>
      </c>
      <c r="B39" s="173">
        <v>0</v>
      </c>
      <c r="C39" s="173">
        <v>89</v>
      </c>
      <c r="D39" s="174">
        <f t="shared" si="14"/>
        <v>89</v>
      </c>
      <c r="E39" s="188"/>
      <c r="F39" s="175"/>
      <c r="G39" s="175"/>
      <c r="H39" s="173"/>
      <c r="I39" s="166"/>
      <c r="GZ39"/>
      <c r="HA39"/>
    </row>
    <row r="40" spans="1:209" s="97" customFormat="1" ht="20.25" customHeight="1">
      <c r="A40" s="182" t="s">
        <v>104</v>
      </c>
      <c r="B40" s="183">
        <f aca="true" t="shared" si="18" ref="B40:G40">B7+B26+B27+B28</f>
        <v>50891</v>
      </c>
      <c r="C40" s="183">
        <f t="shared" si="18"/>
        <v>54662</v>
      </c>
      <c r="D40" s="174">
        <f t="shared" si="14"/>
        <v>3771</v>
      </c>
      <c r="E40" s="188">
        <f t="shared" si="15"/>
        <v>7.409954608869938</v>
      </c>
      <c r="F40" s="167">
        <f t="shared" si="18"/>
        <v>3496</v>
      </c>
      <c r="G40" s="167">
        <f t="shared" si="18"/>
        <v>3248</v>
      </c>
      <c r="H40" s="173">
        <f t="shared" si="16"/>
        <v>-248</v>
      </c>
      <c r="I40" s="166">
        <f t="shared" si="17"/>
        <v>-7.093821510297483</v>
      </c>
      <c r="GZ40"/>
      <c r="HA40"/>
    </row>
    <row r="41" spans="1:209" s="97" customFormat="1" ht="20.25" customHeight="1">
      <c r="A41" s="182" t="s">
        <v>114</v>
      </c>
      <c r="B41" s="184">
        <f>B25-B26-B27-B28+B30+B31+B36+B38+B39+B37</f>
        <v>1188</v>
      </c>
      <c r="C41" s="184">
        <f>C25-C26-C27-C28+C30+C31+C36+C38+C39+C37</f>
        <v>3488</v>
      </c>
      <c r="D41" s="174">
        <f t="shared" si="14"/>
        <v>2300</v>
      </c>
      <c r="E41" s="188">
        <f t="shared" si="15"/>
        <v>193.6026936026936</v>
      </c>
      <c r="F41" s="167">
        <f>F25-F26-F27-F28+F30+F31+F32+F36+F37+F38+F39</f>
        <v>243</v>
      </c>
      <c r="G41" s="167">
        <f>G25-G26-G27-G28+G30+G31+G32+G36+G37+G38+G39</f>
        <v>2</v>
      </c>
      <c r="H41" s="173">
        <f t="shared" si="16"/>
        <v>-241</v>
      </c>
      <c r="I41" s="166">
        <f t="shared" si="17"/>
        <v>-99.1769547325103</v>
      </c>
      <c r="GZ41"/>
      <c r="HA41"/>
    </row>
    <row r="42" spans="2:209" s="97" customFormat="1" ht="14.25">
      <c r="B42" s="185"/>
      <c r="C42" s="185"/>
      <c r="E42" s="151"/>
      <c r="I42" s="152"/>
      <c r="GZ42"/>
      <c r="HA42"/>
    </row>
    <row r="43" spans="2:207" s="97" customFormat="1" ht="14.25">
      <c r="B43" s="185"/>
      <c r="C43" s="98"/>
      <c r="F43" s="152"/>
      <c r="G43" s="152"/>
      <c r="GX43"/>
      <c r="GY43"/>
    </row>
    <row r="44" spans="2:207" s="97" customFormat="1" ht="14.25">
      <c r="B44" s="98"/>
      <c r="C44" s="185"/>
      <c r="F44" s="152"/>
      <c r="G44" s="152"/>
      <c r="GX44"/>
      <c r="GY44"/>
    </row>
    <row r="45" spans="2:256" s="97" customFormat="1" ht="14.25">
      <c r="B45" s="98"/>
      <c r="C45" s="98"/>
      <c r="F45" s="152"/>
      <c r="G45" s="152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</sheetData>
  <sheetProtection/>
  <mergeCells count="10">
    <mergeCell ref="A1:I1"/>
    <mergeCell ref="B3:E3"/>
    <mergeCell ref="F3:I3"/>
    <mergeCell ref="D4:E4"/>
    <mergeCell ref="H4:I4"/>
    <mergeCell ref="A3:A5"/>
    <mergeCell ref="B4:B5"/>
    <mergeCell ref="C4:C5"/>
    <mergeCell ref="F4:F5"/>
    <mergeCell ref="G4:G5"/>
  </mergeCells>
  <printOptions/>
  <pageMargins left="0.7086614173228347" right="0.7086614173228347" top="0.7480314960629921" bottom="0.7480314960629921" header="0.31496062992125984" footer="0.31496062992125984"/>
  <pageSetup firstPageNumber="3" useFirstPageNumber="1" fitToHeight="0" fitToWidth="1" horizontalDpi="600" verticalDpi="600" orientation="landscape" paperSize="9" scale="85"/>
  <headerFooter>
    <oddFooter>&amp;C第 &amp;P 页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G45"/>
  <sheetViews>
    <sheetView zoomScale="115" zoomScaleNormal="115" workbookViewId="0" topLeftCell="A1">
      <pane xSplit="1" ySplit="4" topLeftCell="B5" activePane="bottomRight" state="frozen"/>
      <selection pane="bottomRight" activeCell="D31" sqref="D31"/>
    </sheetView>
  </sheetViews>
  <sheetFormatPr defaultColWidth="9.00390625" defaultRowHeight="14.25"/>
  <cols>
    <col min="1" max="1" width="27.625" style="97" customWidth="1"/>
    <col min="2" max="2" width="15.00390625" style="256" customWidth="1"/>
    <col min="3" max="3" width="15.50390625" style="256" customWidth="1"/>
    <col min="4" max="4" width="16.875" style="168" customWidth="1"/>
    <col min="5" max="5" width="15.00390625" style="97" customWidth="1"/>
    <col min="6" max="6" width="15.375" style="151" customWidth="1"/>
    <col min="7" max="7" width="15.375" style="97" customWidth="1"/>
    <col min="8" max="16384" width="9.00390625" style="97" customWidth="1"/>
  </cols>
  <sheetData>
    <row r="1" spans="1:7" s="149" customFormat="1" ht="25.5">
      <c r="A1" s="120" t="s">
        <v>115</v>
      </c>
      <c r="B1" s="120"/>
      <c r="C1" s="120"/>
      <c r="D1" s="120"/>
      <c r="E1" s="120"/>
      <c r="F1" s="120"/>
      <c r="G1" s="120"/>
    </row>
    <row r="2" spans="1:7" s="149" customFormat="1" ht="15.75" customHeight="1">
      <c r="A2" s="153"/>
      <c r="B2" s="257"/>
      <c r="C2" s="257"/>
      <c r="D2" s="258"/>
      <c r="E2" s="259"/>
      <c r="F2" s="155"/>
      <c r="G2" s="149" t="s">
        <v>61</v>
      </c>
    </row>
    <row r="3" spans="1:7" s="149" customFormat="1" ht="19.5" customHeight="1">
      <c r="A3" s="124" t="s">
        <v>62</v>
      </c>
      <c r="B3" s="246" t="s">
        <v>64</v>
      </c>
      <c r="C3" s="246" t="s">
        <v>110</v>
      </c>
      <c r="D3" s="260" t="s">
        <v>66</v>
      </c>
      <c r="E3" s="261" t="s">
        <v>116</v>
      </c>
      <c r="F3" s="125" t="s">
        <v>117</v>
      </c>
      <c r="G3" s="127"/>
    </row>
    <row r="4" spans="1:7" s="150" customFormat="1" ht="19.5" customHeight="1">
      <c r="A4" s="130"/>
      <c r="B4" s="248"/>
      <c r="C4" s="248"/>
      <c r="D4" s="262"/>
      <c r="E4" s="263"/>
      <c r="F4" s="264" t="s">
        <v>68</v>
      </c>
      <c r="G4" s="244" t="s">
        <v>69</v>
      </c>
    </row>
    <row r="5" spans="1:7" s="97" customFormat="1" ht="19.5" customHeight="1">
      <c r="A5" s="134" t="s">
        <v>118</v>
      </c>
      <c r="B5" s="265">
        <f>SUM(B6:B28)</f>
        <v>189724</v>
      </c>
      <c r="C5" s="266">
        <f>SUM(C6:C28)</f>
        <v>150927</v>
      </c>
      <c r="D5" s="265">
        <f>SUM(D6:D28)</f>
        <v>164029</v>
      </c>
      <c r="E5" s="188">
        <f aca="true" t="shared" si="0" ref="E5:E19">C5/B5*100</f>
        <v>79.55082119289074</v>
      </c>
      <c r="F5" s="177">
        <f aca="true" t="shared" si="1" ref="F5:F28">C5-D5</f>
        <v>-13102</v>
      </c>
      <c r="G5" s="188">
        <f aca="true" t="shared" si="2" ref="G5:G19">F5/D5*100</f>
        <v>-7.987611946667967</v>
      </c>
    </row>
    <row r="6" spans="1:7" s="97" customFormat="1" ht="19.5" customHeight="1">
      <c r="A6" s="137" t="s">
        <v>119</v>
      </c>
      <c r="B6" s="250">
        <f>C6+22+55</f>
        <v>24007</v>
      </c>
      <c r="C6" s="250">
        <f>23980-100+50</f>
        <v>23930</v>
      </c>
      <c r="D6" s="267">
        <v>23952</v>
      </c>
      <c r="E6" s="268">
        <f t="shared" si="0"/>
        <v>99.6792602157704</v>
      </c>
      <c r="F6" s="269">
        <f t="shared" si="1"/>
        <v>-22</v>
      </c>
      <c r="G6" s="268">
        <f t="shared" si="2"/>
        <v>-0.09185036740146961</v>
      </c>
    </row>
    <row r="7" spans="1:7" s="97" customFormat="1" ht="19.5" customHeight="1">
      <c r="A7" s="137" t="s">
        <v>120</v>
      </c>
      <c r="B7" s="250"/>
      <c r="C7" s="250"/>
      <c r="D7" s="267">
        <v>154</v>
      </c>
      <c r="E7" s="268"/>
      <c r="F7" s="269">
        <f t="shared" si="1"/>
        <v>-154</v>
      </c>
      <c r="G7" s="268">
        <v>-100</v>
      </c>
    </row>
    <row r="8" spans="1:7" s="97" customFormat="1" ht="19.5" customHeight="1">
      <c r="A8" s="137" t="s">
        <v>121</v>
      </c>
      <c r="B8" s="252">
        <v>425</v>
      </c>
      <c r="C8" s="252">
        <v>405</v>
      </c>
      <c r="D8" s="267">
        <v>413</v>
      </c>
      <c r="E8" s="268">
        <f t="shared" si="0"/>
        <v>95.29411764705881</v>
      </c>
      <c r="F8" s="269">
        <f t="shared" si="1"/>
        <v>-8</v>
      </c>
      <c r="G8" s="268">
        <f t="shared" si="2"/>
        <v>-1.937046004842615</v>
      </c>
    </row>
    <row r="9" spans="1:7" s="97" customFormat="1" ht="19.5" customHeight="1">
      <c r="A9" s="137" t="s">
        <v>122</v>
      </c>
      <c r="B9" s="250">
        <f>C9+92</f>
        <v>29643</v>
      </c>
      <c r="C9" s="250">
        <v>29551</v>
      </c>
      <c r="D9" s="267">
        <v>31109</v>
      </c>
      <c r="E9" s="268">
        <f t="shared" si="0"/>
        <v>99.68964004992748</v>
      </c>
      <c r="F9" s="269">
        <f t="shared" si="1"/>
        <v>-1558</v>
      </c>
      <c r="G9" s="268">
        <f t="shared" si="2"/>
        <v>-5.008196984795397</v>
      </c>
    </row>
    <row r="10" spans="1:7" s="97" customFormat="1" ht="19.5" customHeight="1">
      <c r="A10" s="137" t="s">
        <v>123</v>
      </c>
      <c r="B10" s="250">
        <f>239</f>
        <v>239</v>
      </c>
      <c r="C10" s="250">
        <v>239</v>
      </c>
      <c r="D10" s="267">
        <v>269</v>
      </c>
      <c r="E10" s="268">
        <f t="shared" si="0"/>
        <v>100</v>
      </c>
      <c r="F10" s="269">
        <f t="shared" si="1"/>
        <v>-30</v>
      </c>
      <c r="G10" s="268">
        <f t="shared" si="2"/>
        <v>-11.152416356877323</v>
      </c>
    </row>
    <row r="11" spans="1:7" s="97" customFormat="1" ht="19.5" customHeight="1">
      <c r="A11" s="137" t="s">
        <v>124</v>
      </c>
      <c r="B11" s="250">
        <v>2283</v>
      </c>
      <c r="C11" s="250">
        <v>2213</v>
      </c>
      <c r="D11" s="267">
        <v>1710</v>
      </c>
      <c r="E11" s="268">
        <f t="shared" si="0"/>
        <v>96.93385895751204</v>
      </c>
      <c r="F11" s="269">
        <f t="shared" si="1"/>
        <v>503</v>
      </c>
      <c r="G11" s="268">
        <f t="shared" si="2"/>
        <v>29.41520467836257</v>
      </c>
    </row>
    <row r="12" spans="1:7" s="97" customFormat="1" ht="19.5" customHeight="1">
      <c r="A12" s="137" t="s">
        <v>125</v>
      </c>
      <c r="B12" s="250">
        <f>C12+5005-31-669-55</f>
        <v>41634</v>
      </c>
      <c r="C12" s="250">
        <f>37439-55</f>
        <v>37384</v>
      </c>
      <c r="D12" s="267">
        <v>34421</v>
      </c>
      <c r="E12" s="268">
        <f t="shared" si="0"/>
        <v>89.79199692558967</v>
      </c>
      <c r="F12" s="269">
        <f t="shared" si="1"/>
        <v>2963</v>
      </c>
      <c r="G12" s="268">
        <f t="shared" si="2"/>
        <v>8.608117137793789</v>
      </c>
    </row>
    <row r="13" spans="1:7" s="97" customFormat="1" ht="19.5" customHeight="1">
      <c r="A13" s="137" t="s">
        <v>126</v>
      </c>
      <c r="B13" s="250">
        <f>C13+2514+1268+65</f>
        <v>18640</v>
      </c>
      <c r="C13" s="250">
        <f>14843-50</f>
        <v>14793</v>
      </c>
      <c r="D13" s="267">
        <v>23327</v>
      </c>
      <c r="E13" s="268">
        <f t="shared" si="0"/>
        <v>79.36158798283262</v>
      </c>
      <c r="F13" s="269">
        <f t="shared" si="1"/>
        <v>-8534</v>
      </c>
      <c r="G13" s="268">
        <f t="shared" si="2"/>
        <v>-36.584215715694256</v>
      </c>
    </row>
    <row r="14" spans="1:7" s="97" customFormat="1" ht="19.5" customHeight="1">
      <c r="A14" s="137" t="s">
        <v>127</v>
      </c>
      <c r="B14" s="250">
        <v>96</v>
      </c>
      <c r="C14" s="250">
        <v>75</v>
      </c>
      <c r="D14" s="267">
        <v>54</v>
      </c>
      <c r="E14" s="268">
        <f t="shared" si="0"/>
        <v>78.125</v>
      </c>
      <c r="F14" s="269">
        <f t="shared" si="1"/>
        <v>21</v>
      </c>
      <c r="G14" s="268">
        <f t="shared" si="2"/>
        <v>38.88888888888889</v>
      </c>
    </row>
    <row r="15" spans="1:7" s="97" customFormat="1" ht="19.5" customHeight="1">
      <c r="A15" s="137" t="s">
        <v>128</v>
      </c>
      <c r="B15" s="250">
        <f>C15+56</f>
        <v>3659</v>
      </c>
      <c r="C15" s="250">
        <v>3603</v>
      </c>
      <c r="D15" s="267">
        <v>3771</v>
      </c>
      <c r="E15" s="268">
        <f t="shared" si="0"/>
        <v>98.46952719322219</v>
      </c>
      <c r="F15" s="269">
        <f t="shared" si="1"/>
        <v>-168</v>
      </c>
      <c r="G15" s="268">
        <f t="shared" si="2"/>
        <v>-4.455051710421639</v>
      </c>
    </row>
    <row r="16" spans="1:7" s="97" customFormat="1" ht="19.5" customHeight="1">
      <c r="A16" s="137" t="s">
        <v>129</v>
      </c>
      <c r="B16" s="250">
        <f>C16+5265+356</f>
        <v>18810</v>
      </c>
      <c r="C16" s="250">
        <f>13189</f>
        <v>13189</v>
      </c>
      <c r="D16" s="267">
        <v>13622</v>
      </c>
      <c r="E16" s="268">
        <f t="shared" si="0"/>
        <v>70.11695906432749</v>
      </c>
      <c r="F16" s="269">
        <f t="shared" si="1"/>
        <v>-433</v>
      </c>
      <c r="G16" s="268">
        <f t="shared" si="2"/>
        <v>-3.1786815445602703</v>
      </c>
    </row>
    <row r="17" spans="1:7" s="97" customFormat="1" ht="19.5" customHeight="1">
      <c r="A17" s="137" t="s">
        <v>130</v>
      </c>
      <c r="B17" s="250">
        <v>1587</v>
      </c>
      <c r="C17" s="250">
        <v>1527</v>
      </c>
      <c r="D17" s="267">
        <v>1731</v>
      </c>
      <c r="E17" s="268">
        <f t="shared" si="0"/>
        <v>96.21928166351607</v>
      </c>
      <c r="F17" s="269">
        <f t="shared" si="1"/>
        <v>-204</v>
      </c>
      <c r="G17" s="268">
        <f t="shared" si="2"/>
        <v>-11.785095320623917</v>
      </c>
    </row>
    <row r="18" spans="1:7" s="97" customFormat="1" ht="19.5" customHeight="1">
      <c r="A18" s="137" t="s">
        <v>131</v>
      </c>
      <c r="B18" s="250">
        <f>2780+1500</f>
        <v>4280</v>
      </c>
      <c r="C18" s="250">
        <f>2780+1500</f>
        <v>4280</v>
      </c>
      <c r="D18" s="267">
        <v>3094</v>
      </c>
      <c r="E18" s="268">
        <f t="shared" si="0"/>
        <v>100</v>
      </c>
      <c r="F18" s="269">
        <f t="shared" si="1"/>
        <v>1186</v>
      </c>
      <c r="G18" s="268">
        <f t="shared" si="2"/>
        <v>38.33225597931481</v>
      </c>
    </row>
    <row r="19" spans="1:7" s="97" customFormat="1" ht="19.5" customHeight="1">
      <c r="A19" s="137" t="s">
        <v>132</v>
      </c>
      <c r="B19" s="250">
        <f>C19+131</f>
        <v>1356</v>
      </c>
      <c r="C19" s="250">
        <v>1225</v>
      </c>
      <c r="D19" s="267">
        <v>812</v>
      </c>
      <c r="E19" s="268">
        <f t="shared" si="0"/>
        <v>90.33923303834808</v>
      </c>
      <c r="F19" s="269">
        <f t="shared" si="1"/>
        <v>413</v>
      </c>
      <c r="G19" s="268">
        <f t="shared" si="2"/>
        <v>50.86206896551724</v>
      </c>
    </row>
    <row r="20" spans="1:7" s="97" customFormat="1" ht="19.5" customHeight="1">
      <c r="A20" s="137" t="s">
        <v>133</v>
      </c>
      <c r="B20" s="250"/>
      <c r="C20" s="250"/>
      <c r="D20" s="267"/>
      <c r="E20" s="268"/>
      <c r="F20" s="269"/>
      <c r="G20" s="268"/>
    </row>
    <row r="21" spans="1:7" s="97" customFormat="1" ht="19.5" customHeight="1">
      <c r="A21" s="137" t="s">
        <v>134</v>
      </c>
      <c r="B21" s="250">
        <f>450+311</f>
        <v>761</v>
      </c>
      <c r="C21" s="250">
        <v>450</v>
      </c>
      <c r="D21" s="267">
        <v>5438</v>
      </c>
      <c r="E21" s="268">
        <f aca="true" t="shared" si="3" ref="E21:E24">C21/B21*100</f>
        <v>59.13272010512484</v>
      </c>
      <c r="F21" s="269">
        <f t="shared" si="1"/>
        <v>-4988</v>
      </c>
      <c r="G21" s="268">
        <f aca="true" t="shared" si="4" ref="G21:G24">F21/D21*100</f>
        <v>-91.72489885987495</v>
      </c>
    </row>
    <row r="22" spans="1:7" s="97" customFormat="1" ht="19.5" customHeight="1">
      <c r="A22" s="137" t="s">
        <v>135</v>
      </c>
      <c r="B22" s="252">
        <f>C22+23559</f>
        <v>39965</v>
      </c>
      <c r="C22" s="252">
        <v>16406</v>
      </c>
      <c r="D22" s="267">
        <v>18427</v>
      </c>
      <c r="E22" s="268">
        <f t="shared" si="3"/>
        <v>41.05091955461028</v>
      </c>
      <c r="F22" s="269">
        <f t="shared" si="1"/>
        <v>-2021</v>
      </c>
      <c r="G22" s="268">
        <f t="shared" si="4"/>
        <v>-10.967601888533132</v>
      </c>
    </row>
    <row r="23" spans="1:7" s="97" customFormat="1" ht="19.5" customHeight="1">
      <c r="A23" s="137" t="s">
        <v>136</v>
      </c>
      <c r="B23" s="250"/>
      <c r="C23" s="250"/>
      <c r="D23" s="270"/>
      <c r="E23" s="268"/>
      <c r="F23" s="269"/>
      <c r="G23" s="268"/>
    </row>
    <row r="24" spans="1:7" s="97" customFormat="1" ht="19.5" customHeight="1">
      <c r="A24" s="137" t="s">
        <v>137</v>
      </c>
      <c r="B24" s="250">
        <v>897</v>
      </c>
      <c r="C24" s="250">
        <v>871</v>
      </c>
      <c r="D24" s="270">
        <v>912</v>
      </c>
      <c r="E24" s="268">
        <f t="shared" si="3"/>
        <v>97.10144927536231</v>
      </c>
      <c r="F24" s="269">
        <f t="shared" si="1"/>
        <v>-41</v>
      </c>
      <c r="G24" s="268">
        <f t="shared" si="4"/>
        <v>-4.495614035087719</v>
      </c>
    </row>
    <row r="25" spans="1:7" s="97" customFormat="1" ht="19.5" customHeight="1">
      <c r="A25" s="137" t="s">
        <v>138</v>
      </c>
      <c r="B25" s="250"/>
      <c r="C25" s="250"/>
      <c r="D25" s="267"/>
      <c r="E25" s="268"/>
      <c r="F25" s="269"/>
      <c r="G25" s="268"/>
    </row>
    <row r="26" spans="1:7" s="97" customFormat="1" ht="19.5" customHeight="1">
      <c r="A26" s="137" t="s">
        <v>139</v>
      </c>
      <c r="B26" s="250">
        <v>784</v>
      </c>
      <c r="C26" s="250">
        <v>784</v>
      </c>
      <c r="D26" s="271">
        <v>741</v>
      </c>
      <c r="E26" s="268">
        <f>C26/B26*100</f>
        <v>100</v>
      </c>
      <c r="F26" s="269">
        <f t="shared" si="1"/>
        <v>43</v>
      </c>
      <c r="G26" s="268">
        <f>F26/D26*100</f>
        <v>5.802968960863698</v>
      </c>
    </row>
    <row r="27" spans="1:7" s="97" customFormat="1" ht="19.5" customHeight="1">
      <c r="A27" s="137" t="s">
        <v>140</v>
      </c>
      <c r="B27" s="250">
        <v>2</v>
      </c>
      <c r="C27" s="250">
        <v>2</v>
      </c>
      <c r="D27" s="250">
        <v>1</v>
      </c>
      <c r="E27" s="268">
        <f>C27/B27*100</f>
        <v>100</v>
      </c>
      <c r="F27" s="269">
        <f t="shared" si="1"/>
        <v>1</v>
      </c>
      <c r="G27" s="268">
        <f>F27/D27*100</f>
        <v>100</v>
      </c>
    </row>
    <row r="28" spans="1:7" s="97" customFormat="1" ht="19.5" customHeight="1">
      <c r="A28" s="137" t="s">
        <v>141</v>
      </c>
      <c r="B28" s="250">
        <v>656</v>
      </c>
      <c r="C28" s="250">
        <v>0</v>
      </c>
      <c r="D28" s="271">
        <v>71</v>
      </c>
      <c r="E28" s="268"/>
      <c r="F28" s="269">
        <f t="shared" si="1"/>
        <v>-71</v>
      </c>
      <c r="G28" s="268">
        <f>F28/D28*100</f>
        <v>-100</v>
      </c>
    </row>
    <row r="29" spans="2:6" s="97" customFormat="1" ht="14.25">
      <c r="B29" s="256"/>
      <c r="C29" s="256"/>
      <c r="D29" s="168"/>
      <c r="F29" s="151"/>
    </row>
    <row r="30" spans="2:6" s="97" customFormat="1" ht="14.25">
      <c r="B30" s="256"/>
      <c r="C30" s="256"/>
      <c r="D30" s="168"/>
      <c r="F30" s="151"/>
    </row>
    <row r="31" spans="2:6" s="97" customFormat="1" ht="14.25">
      <c r="B31" s="256"/>
      <c r="C31" s="256"/>
      <c r="D31" s="272"/>
      <c r="F31" s="151"/>
    </row>
    <row r="32" spans="2:6" s="97" customFormat="1" ht="14.25">
      <c r="B32" s="256"/>
      <c r="C32" s="256"/>
      <c r="D32" s="168"/>
      <c r="F32" s="151"/>
    </row>
    <row r="33" spans="2:6" s="97" customFormat="1" ht="14.25">
      <c r="B33" s="256"/>
      <c r="C33" s="256"/>
      <c r="D33" s="168"/>
      <c r="F33" s="151"/>
    </row>
    <row r="34" spans="2:6" s="97" customFormat="1" ht="14.25">
      <c r="B34" s="256"/>
      <c r="C34" s="256"/>
      <c r="D34" s="168"/>
      <c r="F34" s="151"/>
    </row>
    <row r="35" spans="2:6" s="97" customFormat="1" ht="14.25">
      <c r="B35" s="256"/>
      <c r="C35" s="256"/>
      <c r="D35" s="168"/>
      <c r="F35" s="273"/>
    </row>
    <row r="36" spans="2:6" s="97" customFormat="1" ht="14.25">
      <c r="B36" s="256"/>
      <c r="C36" s="256"/>
      <c r="D36" s="168"/>
      <c r="F36" s="151"/>
    </row>
    <row r="37" spans="2:6" s="97" customFormat="1" ht="14.25">
      <c r="B37" s="256"/>
      <c r="C37" s="256"/>
      <c r="D37" s="168"/>
      <c r="F37" s="151"/>
    </row>
    <row r="38" spans="2:6" s="97" customFormat="1" ht="14.25">
      <c r="B38" s="256"/>
      <c r="C38" s="256"/>
      <c r="D38" s="168"/>
      <c r="F38" s="151"/>
    </row>
    <row r="39" spans="2:6" s="97" customFormat="1" ht="14.25">
      <c r="B39" s="256"/>
      <c r="C39" s="256"/>
      <c r="D39" s="168"/>
      <c r="F39" s="151"/>
    </row>
    <row r="40" spans="2:6" s="97" customFormat="1" ht="14.25">
      <c r="B40" s="256"/>
      <c r="C40" s="256"/>
      <c r="D40" s="168"/>
      <c r="F40" s="151"/>
    </row>
    <row r="41" spans="2:6" s="97" customFormat="1" ht="14.25">
      <c r="B41" s="256"/>
      <c r="C41" s="256"/>
      <c r="D41" s="168"/>
      <c r="F41" s="151"/>
    </row>
    <row r="42" spans="2:6" s="97" customFormat="1" ht="14.25">
      <c r="B42" s="256"/>
      <c r="C42" s="256"/>
      <c r="D42" s="168"/>
      <c r="F42" s="151"/>
    </row>
    <row r="43" spans="2:6" s="97" customFormat="1" ht="14.25">
      <c r="B43" s="256"/>
      <c r="C43" s="256"/>
      <c r="D43" s="168"/>
      <c r="F43" s="151"/>
    </row>
    <row r="44" spans="2:6" s="97" customFormat="1" ht="14.25">
      <c r="B44" s="256"/>
      <c r="C44" s="256"/>
      <c r="D44" s="168"/>
      <c r="F44" s="151"/>
    </row>
    <row r="45" spans="2:7" s="97" customFormat="1" ht="14.25">
      <c r="B45" s="256"/>
      <c r="C45" s="256"/>
      <c r="D45" s="168"/>
      <c r="F45" s="151"/>
      <c r="G45" s="151"/>
    </row>
  </sheetData>
  <sheetProtection/>
  <mergeCells count="7">
    <mergeCell ref="A1:G1"/>
    <mergeCell ref="F3:G3"/>
    <mergeCell ref="A3:A4"/>
    <mergeCell ref="B3:B4"/>
    <mergeCell ref="C3:C4"/>
    <mergeCell ref="D3:D4"/>
    <mergeCell ref="E3:E4"/>
  </mergeCells>
  <printOptions horizontalCentered="1"/>
  <pageMargins left="0.7480314960629921" right="0.5905511811023623" top="0.6299212598425197" bottom="0.4722222222222222" header="0.15748031496062992" footer="0.11805555555555555"/>
  <pageSetup firstPageNumber="5" useFirstPageNumber="1" fitToHeight="0" horizontalDpi="600" verticalDpi="600" orientation="landscape" paperSize="9" scale="90"/>
  <headerFooter scaleWithDoc="0" alignWithMargins="0">
    <oddFooter>&amp;C第 &amp;P 页 &amp;R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77"/>
  <sheetViews>
    <sheetView workbookViewId="0" topLeftCell="A1">
      <selection activeCell="A1" sqref="A1:I1"/>
    </sheetView>
  </sheetViews>
  <sheetFormatPr defaultColWidth="9.00390625" defaultRowHeight="14.25"/>
  <cols>
    <col min="1" max="1" width="34.00390625" style="116" customWidth="1"/>
    <col min="2" max="2" width="11.125" style="98" customWidth="1"/>
    <col min="3" max="3" width="16.00390625" style="98" customWidth="1"/>
    <col min="4" max="4" width="15.50390625" style="97" customWidth="1"/>
    <col min="5" max="5" width="11.50390625" style="97" customWidth="1"/>
    <col min="6" max="6" width="11.125" style="97" customWidth="1"/>
    <col min="7" max="7" width="16.00390625" style="97" customWidth="1"/>
    <col min="8" max="8" width="13.375" style="97" customWidth="1"/>
    <col min="9" max="9" width="11.50390625" style="97" customWidth="1"/>
    <col min="10" max="16384" width="9.00390625" style="97" customWidth="1"/>
  </cols>
  <sheetData>
    <row r="1" spans="1:9" s="97" customFormat="1" ht="27" customHeight="1">
      <c r="A1" s="120" t="s">
        <v>142</v>
      </c>
      <c r="B1" s="120"/>
      <c r="C1" s="120"/>
      <c r="D1" s="120"/>
      <c r="E1" s="120"/>
      <c r="F1" s="120"/>
      <c r="G1" s="120"/>
      <c r="H1" s="120"/>
      <c r="I1" s="120"/>
    </row>
    <row r="2" spans="1:9" s="116" customFormat="1" ht="19.5" customHeight="1">
      <c r="A2" s="121"/>
      <c r="B2" s="122"/>
      <c r="C2" s="122"/>
      <c r="I2" s="123" t="s">
        <v>61</v>
      </c>
    </row>
    <row r="3" spans="1:9" s="117" customFormat="1" ht="19.5" customHeight="1">
      <c r="A3" s="141" t="s">
        <v>62</v>
      </c>
      <c r="B3" s="244" t="s">
        <v>107</v>
      </c>
      <c r="C3" s="244"/>
      <c r="D3" s="244"/>
      <c r="E3" s="244"/>
      <c r="F3" s="244" t="s">
        <v>108</v>
      </c>
      <c r="G3" s="244"/>
      <c r="H3" s="244"/>
      <c r="I3" s="244"/>
    </row>
    <row r="4" spans="1:9" s="117" customFormat="1" ht="19.5" customHeight="1">
      <c r="A4" s="141"/>
      <c r="B4" s="245" t="s">
        <v>66</v>
      </c>
      <c r="C4" s="246" t="s">
        <v>110</v>
      </c>
      <c r="D4" s="244" t="s">
        <v>111</v>
      </c>
      <c r="E4" s="244"/>
      <c r="F4" s="245" t="s">
        <v>66</v>
      </c>
      <c r="G4" s="246" t="s">
        <v>110</v>
      </c>
      <c r="H4" s="244" t="s">
        <v>111</v>
      </c>
      <c r="I4" s="244"/>
    </row>
    <row r="5" spans="1:9" s="117" customFormat="1" ht="16.5" customHeight="1">
      <c r="A5" s="102"/>
      <c r="B5" s="247"/>
      <c r="C5" s="248"/>
      <c r="D5" s="133" t="s">
        <v>68</v>
      </c>
      <c r="E5" s="133" t="s">
        <v>69</v>
      </c>
      <c r="F5" s="247"/>
      <c r="G5" s="248"/>
      <c r="H5" s="133" t="s">
        <v>68</v>
      </c>
      <c r="I5" s="133" t="s">
        <v>69</v>
      </c>
    </row>
    <row r="6" spans="1:9" s="118" customFormat="1" ht="19.5" customHeight="1">
      <c r="A6" s="134" t="s">
        <v>143</v>
      </c>
      <c r="B6" s="249">
        <f aca="true" t="shared" si="0" ref="B6:G6">SUM(B7:B29)</f>
        <v>150381</v>
      </c>
      <c r="C6" s="249">
        <f t="shared" si="0"/>
        <v>138826</v>
      </c>
      <c r="D6" s="249">
        <f aca="true" t="shared" si="1" ref="D6:D20">C6-B6</f>
        <v>-11555</v>
      </c>
      <c r="E6" s="148">
        <f aca="true" t="shared" si="2" ref="E6:E20">D6/B6*100</f>
        <v>-7.683816439576809</v>
      </c>
      <c r="F6" s="249">
        <f t="shared" si="0"/>
        <v>13648</v>
      </c>
      <c r="G6" s="249">
        <f t="shared" si="0"/>
        <v>12101</v>
      </c>
      <c r="H6" s="249">
        <f aca="true" t="shared" si="3" ref="H6:H10">G6-F6</f>
        <v>-1547</v>
      </c>
      <c r="I6" s="148">
        <f aca="true" t="shared" si="4" ref="I6:I10">H6/F6*100</f>
        <v>-11.334994138335288</v>
      </c>
    </row>
    <row r="7" spans="1:9" s="116" customFormat="1" ht="19.5" customHeight="1">
      <c r="A7" s="137" t="s">
        <v>119</v>
      </c>
      <c r="B7" s="110">
        <v>21203</v>
      </c>
      <c r="C7" s="250">
        <v>21153</v>
      </c>
      <c r="D7" s="249">
        <f t="shared" si="1"/>
        <v>-50</v>
      </c>
      <c r="E7" s="148">
        <f t="shared" si="2"/>
        <v>-0.2358156864594633</v>
      </c>
      <c r="F7" s="251">
        <v>2749</v>
      </c>
      <c r="G7" s="251">
        <v>2777</v>
      </c>
      <c r="H7" s="249">
        <f t="shared" si="3"/>
        <v>28</v>
      </c>
      <c r="I7" s="148">
        <f t="shared" si="4"/>
        <v>1.018552200800291</v>
      </c>
    </row>
    <row r="8" spans="1:9" s="116" customFormat="1" ht="19.5" customHeight="1">
      <c r="A8" s="137" t="s">
        <v>120</v>
      </c>
      <c r="B8" s="110">
        <v>154</v>
      </c>
      <c r="C8" s="250">
        <v>0</v>
      </c>
      <c r="D8" s="249">
        <f t="shared" si="1"/>
        <v>-154</v>
      </c>
      <c r="E8" s="148">
        <f t="shared" si="2"/>
        <v>-100</v>
      </c>
      <c r="F8" s="251"/>
      <c r="G8" s="251"/>
      <c r="H8" s="249"/>
      <c r="I8" s="148"/>
    </row>
    <row r="9" spans="1:9" s="116" customFormat="1" ht="19.5" customHeight="1">
      <c r="A9" s="137" t="s">
        <v>121</v>
      </c>
      <c r="B9" s="110">
        <v>413</v>
      </c>
      <c r="C9" s="252">
        <v>405</v>
      </c>
      <c r="D9" s="249">
        <f t="shared" si="1"/>
        <v>-8</v>
      </c>
      <c r="E9" s="148">
        <f t="shared" si="2"/>
        <v>-1.937046004842615</v>
      </c>
      <c r="F9" s="251"/>
      <c r="G9" s="251"/>
      <c r="H9" s="249"/>
      <c r="I9" s="148"/>
    </row>
    <row r="10" spans="1:9" s="116" customFormat="1" ht="19.5" customHeight="1">
      <c r="A10" s="137" t="s">
        <v>122</v>
      </c>
      <c r="B10" s="110">
        <v>24137</v>
      </c>
      <c r="C10" s="250">
        <v>23339</v>
      </c>
      <c r="D10" s="249">
        <f t="shared" si="1"/>
        <v>-798</v>
      </c>
      <c r="E10" s="148">
        <f t="shared" si="2"/>
        <v>-3.306127522061565</v>
      </c>
      <c r="F10" s="251">
        <v>6972</v>
      </c>
      <c r="G10" s="251">
        <f>5066+1146</f>
        <v>6212</v>
      </c>
      <c r="H10" s="249">
        <f t="shared" si="3"/>
        <v>-760</v>
      </c>
      <c r="I10" s="148">
        <f t="shared" si="4"/>
        <v>-10.900745840504875</v>
      </c>
    </row>
    <row r="11" spans="1:9" s="116" customFormat="1" ht="19.5" customHeight="1">
      <c r="A11" s="137" t="s">
        <v>123</v>
      </c>
      <c r="B11" s="110">
        <v>269</v>
      </c>
      <c r="C11" s="250">
        <v>239</v>
      </c>
      <c r="D11" s="249">
        <f t="shared" si="1"/>
        <v>-30</v>
      </c>
      <c r="E11" s="148">
        <f t="shared" si="2"/>
        <v>-11.152416356877323</v>
      </c>
      <c r="F11" s="251"/>
      <c r="G11" s="251"/>
      <c r="H11" s="249"/>
      <c r="I11" s="148"/>
    </row>
    <row r="12" spans="1:9" s="116" customFormat="1" ht="19.5" customHeight="1">
      <c r="A12" s="137" t="s">
        <v>124</v>
      </c>
      <c r="B12" s="110">
        <v>1691</v>
      </c>
      <c r="C12" s="250">
        <v>2213</v>
      </c>
      <c r="D12" s="249">
        <f t="shared" si="1"/>
        <v>522</v>
      </c>
      <c r="E12" s="148">
        <f t="shared" si="2"/>
        <v>30.86930810171496</v>
      </c>
      <c r="F12" s="251">
        <v>19</v>
      </c>
      <c r="G12" s="251">
        <v>0</v>
      </c>
      <c r="H12" s="249">
        <f aca="true" t="shared" si="5" ref="H12:H14">G12-F12</f>
        <v>-19</v>
      </c>
      <c r="I12" s="148">
        <f aca="true" t="shared" si="6" ref="I12:I14">H12/F12*100</f>
        <v>-100</v>
      </c>
    </row>
    <row r="13" spans="1:9" s="116" customFormat="1" ht="19.5" customHeight="1">
      <c r="A13" s="137" t="s">
        <v>125</v>
      </c>
      <c r="B13" s="110">
        <v>33320</v>
      </c>
      <c r="C13" s="250">
        <v>36007</v>
      </c>
      <c r="D13" s="249">
        <f t="shared" si="1"/>
        <v>2687</v>
      </c>
      <c r="E13" s="148">
        <f t="shared" si="2"/>
        <v>8.06422569027611</v>
      </c>
      <c r="F13" s="251">
        <v>1101</v>
      </c>
      <c r="G13" s="251">
        <v>1377</v>
      </c>
      <c r="H13" s="249">
        <f t="shared" si="5"/>
        <v>276</v>
      </c>
      <c r="I13" s="148">
        <f t="shared" si="6"/>
        <v>25.068119891008173</v>
      </c>
    </row>
    <row r="14" spans="1:9" s="116" customFormat="1" ht="19.5" customHeight="1">
      <c r="A14" s="137" t="s">
        <v>126</v>
      </c>
      <c r="B14" s="110">
        <v>23044</v>
      </c>
      <c r="C14" s="250">
        <v>14475</v>
      </c>
      <c r="D14" s="249">
        <f t="shared" si="1"/>
        <v>-8569</v>
      </c>
      <c r="E14" s="148">
        <f t="shared" si="2"/>
        <v>-37.18538448186079</v>
      </c>
      <c r="F14" s="251">
        <v>283</v>
      </c>
      <c r="G14" s="251">
        <v>318</v>
      </c>
      <c r="H14" s="249">
        <f t="shared" si="5"/>
        <v>35</v>
      </c>
      <c r="I14" s="148">
        <f t="shared" si="6"/>
        <v>12.36749116607774</v>
      </c>
    </row>
    <row r="15" spans="1:9" s="116" customFormat="1" ht="19.5" customHeight="1">
      <c r="A15" s="137" t="s">
        <v>127</v>
      </c>
      <c r="B15" s="110">
        <v>54</v>
      </c>
      <c r="C15" s="250">
        <v>75</v>
      </c>
      <c r="D15" s="249">
        <f t="shared" si="1"/>
        <v>21</v>
      </c>
      <c r="E15" s="148">
        <f t="shared" si="2"/>
        <v>38.88888888888889</v>
      </c>
      <c r="F15" s="251"/>
      <c r="G15" s="251"/>
      <c r="H15" s="249"/>
      <c r="I15" s="148"/>
    </row>
    <row r="16" spans="1:9" s="116" customFormat="1" ht="19.5" customHeight="1">
      <c r="A16" s="137" t="s">
        <v>128</v>
      </c>
      <c r="B16" s="110">
        <v>3765</v>
      </c>
      <c r="C16" s="250">
        <v>3603</v>
      </c>
      <c r="D16" s="249">
        <f t="shared" si="1"/>
        <v>-162</v>
      </c>
      <c r="E16" s="148">
        <f t="shared" si="2"/>
        <v>-4.302788844621515</v>
      </c>
      <c r="F16" s="251">
        <v>6</v>
      </c>
      <c r="G16" s="251">
        <v>0</v>
      </c>
      <c r="H16" s="249">
        <f aca="true" t="shared" si="7" ref="H16:H18">G16-F16</f>
        <v>-6</v>
      </c>
      <c r="I16" s="148">
        <f>H16/F16*100</f>
        <v>-100</v>
      </c>
    </row>
    <row r="17" spans="1:9" s="116" customFormat="1" ht="19.5" customHeight="1">
      <c r="A17" s="137" t="s">
        <v>129</v>
      </c>
      <c r="B17" s="110">
        <v>11679</v>
      </c>
      <c r="C17" s="250">
        <v>12530</v>
      </c>
      <c r="D17" s="249">
        <f t="shared" si="1"/>
        <v>851</v>
      </c>
      <c r="E17" s="148">
        <f t="shared" si="2"/>
        <v>7.2865827553728915</v>
      </c>
      <c r="F17" s="251">
        <v>1943</v>
      </c>
      <c r="G17" s="251">
        <v>659</v>
      </c>
      <c r="H17" s="249">
        <f t="shared" si="7"/>
        <v>-1284</v>
      </c>
      <c r="I17" s="148">
        <f>H17/F17*100</f>
        <v>-66.0833762223366</v>
      </c>
    </row>
    <row r="18" spans="1:9" s="116" customFormat="1" ht="19.5" customHeight="1">
      <c r="A18" s="137" t="s">
        <v>130</v>
      </c>
      <c r="B18" s="110">
        <v>1701</v>
      </c>
      <c r="C18" s="250">
        <v>1527</v>
      </c>
      <c r="D18" s="249">
        <f t="shared" si="1"/>
        <v>-174</v>
      </c>
      <c r="E18" s="148">
        <f t="shared" si="2"/>
        <v>-10.229276895943562</v>
      </c>
      <c r="F18" s="251">
        <v>30</v>
      </c>
      <c r="G18" s="251">
        <v>0</v>
      </c>
      <c r="H18" s="249">
        <f t="shared" si="7"/>
        <v>-30</v>
      </c>
      <c r="I18" s="148">
        <f>H18/F18*100</f>
        <v>-100</v>
      </c>
    </row>
    <row r="19" spans="1:9" s="116" customFormat="1" ht="19.5" customHeight="1">
      <c r="A19" s="137" t="s">
        <v>131</v>
      </c>
      <c r="B19" s="110">
        <v>3094</v>
      </c>
      <c r="C19" s="250">
        <v>4280</v>
      </c>
      <c r="D19" s="249">
        <f t="shared" si="1"/>
        <v>1186</v>
      </c>
      <c r="E19" s="148">
        <f t="shared" si="2"/>
        <v>38.33225597931481</v>
      </c>
      <c r="F19" s="251"/>
      <c r="G19" s="251"/>
      <c r="H19" s="249"/>
      <c r="I19" s="148"/>
    </row>
    <row r="20" spans="1:9" s="116" customFormat="1" ht="19.5" customHeight="1">
      <c r="A20" s="137" t="s">
        <v>132</v>
      </c>
      <c r="B20" s="110">
        <v>812</v>
      </c>
      <c r="C20" s="250">
        <v>1225</v>
      </c>
      <c r="D20" s="249">
        <f t="shared" si="1"/>
        <v>413</v>
      </c>
      <c r="E20" s="148">
        <f t="shared" si="2"/>
        <v>50.86206896551724</v>
      </c>
      <c r="F20" s="251"/>
      <c r="G20" s="251"/>
      <c r="H20" s="249"/>
      <c r="I20" s="148"/>
    </row>
    <row r="21" spans="1:9" s="116" customFormat="1" ht="19.5" customHeight="1">
      <c r="A21" s="137" t="s">
        <v>133</v>
      </c>
      <c r="B21" s="110"/>
      <c r="C21" s="250"/>
      <c r="D21" s="249"/>
      <c r="E21" s="148"/>
      <c r="F21" s="251"/>
      <c r="G21" s="251"/>
      <c r="H21" s="249"/>
      <c r="I21" s="148"/>
    </row>
    <row r="22" spans="1:9" s="116" customFormat="1" ht="19.5" customHeight="1">
      <c r="A22" s="137" t="s">
        <v>134</v>
      </c>
      <c r="B22" s="110">
        <v>5438</v>
      </c>
      <c r="C22" s="250">
        <v>450</v>
      </c>
      <c r="D22" s="249">
        <f aca="true" t="shared" si="8" ref="D22:D25">C22-B22</f>
        <v>-4988</v>
      </c>
      <c r="E22" s="148">
        <f aca="true" t="shared" si="9" ref="E22:E25">D22/B22*100</f>
        <v>-91.72489885987495</v>
      </c>
      <c r="F22" s="251"/>
      <c r="G22" s="251"/>
      <c r="H22" s="249"/>
      <c r="I22" s="148"/>
    </row>
    <row r="23" spans="1:9" s="116" customFormat="1" ht="19.5" customHeight="1">
      <c r="A23" s="137" t="s">
        <v>135</v>
      </c>
      <c r="B23" s="110">
        <v>17891</v>
      </c>
      <c r="C23" s="252">
        <v>15651</v>
      </c>
      <c r="D23" s="249">
        <f t="shared" si="8"/>
        <v>-2240</v>
      </c>
      <c r="E23" s="148">
        <f t="shared" si="9"/>
        <v>-12.520261584036666</v>
      </c>
      <c r="F23" s="251">
        <v>536</v>
      </c>
      <c r="G23" s="251">
        <v>755</v>
      </c>
      <c r="H23" s="249">
        <f>G23-F23</f>
        <v>219</v>
      </c>
      <c r="I23" s="148">
        <f>H23/F23*100</f>
        <v>40.85820895522388</v>
      </c>
    </row>
    <row r="24" spans="1:9" s="116" customFormat="1" ht="19.5" customHeight="1">
      <c r="A24" s="137" t="s">
        <v>136</v>
      </c>
      <c r="B24" s="253"/>
      <c r="C24" s="250">
        <v>0</v>
      </c>
      <c r="D24" s="249"/>
      <c r="E24" s="148"/>
      <c r="F24" s="251"/>
      <c r="G24" s="251"/>
      <c r="H24" s="249"/>
      <c r="I24" s="148"/>
    </row>
    <row r="25" spans="1:9" s="116" customFormat="1" ht="19.5" customHeight="1">
      <c r="A25" s="137" t="s">
        <v>137</v>
      </c>
      <c r="B25" s="253">
        <v>903</v>
      </c>
      <c r="C25" s="250">
        <v>868</v>
      </c>
      <c r="D25" s="249">
        <f t="shared" si="8"/>
        <v>-35</v>
      </c>
      <c r="E25" s="148">
        <f t="shared" si="9"/>
        <v>-3.875968992248062</v>
      </c>
      <c r="F25" s="251">
        <v>9</v>
      </c>
      <c r="G25" s="251">
        <v>3</v>
      </c>
      <c r="H25" s="249">
        <f>G25-F25</f>
        <v>-6</v>
      </c>
      <c r="I25" s="148">
        <f>H25/F25*100</f>
        <v>-66.66666666666666</v>
      </c>
    </row>
    <row r="26" spans="1:9" s="116" customFormat="1" ht="19.5" customHeight="1">
      <c r="A26" s="137" t="s">
        <v>138</v>
      </c>
      <c r="B26" s="110"/>
      <c r="C26" s="250">
        <v>0</v>
      </c>
      <c r="D26" s="249"/>
      <c r="E26" s="148"/>
      <c r="F26" s="251"/>
      <c r="G26" s="251"/>
      <c r="H26" s="249"/>
      <c r="I26" s="148"/>
    </row>
    <row r="27" spans="1:9" s="116" customFormat="1" ht="19.5" customHeight="1">
      <c r="A27" s="137" t="s">
        <v>139</v>
      </c>
      <c r="B27" s="254">
        <v>741</v>
      </c>
      <c r="C27" s="250">
        <v>784</v>
      </c>
      <c r="D27" s="249">
        <f>C27-B27</f>
        <v>43</v>
      </c>
      <c r="E27" s="148">
        <f>D27/B27*100</f>
        <v>5.802968960863698</v>
      </c>
      <c r="F27" s="251"/>
      <c r="G27" s="251"/>
      <c r="H27" s="249"/>
      <c r="I27" s="148"/>
    </row>
    <row r="28" spans="1:9" s="116" customFormat="1" ht="19.5" customHeight="1">
      <c r="A28" s="137" t="s">
        <v>140</v>
      </c>
      <c r="B28" s="255">
        <v>1</v>
      </c>
      <c r="C28" s="255">
        <v>2</v>
      </c>
      <c r="D28" s="249">
        <f>C28-B28</f>
        <v>1</v>
      </c>
      <c r="E28" s="148">
        <f>D28/B28*100</f>
        <v>100</v>
      </c>
      <c r="F28" s="251"/>
      <c r="G28" s="251"/>
      <c r="H28" s="249"/>
      <c r="I28" s="148"/>
    </row>
    <row r="29" spans="1:9" s="116" customFormat="1" ht="19.5" customHeight="1">
      <c r="A29" s="137" t="s">
        <v>141</v>
      </c>
      <c r="B29" s="254">
        <v>71</v>
      </c>
      <c r="C29" s="250">
        <v>0</v>
      </c>
      <c r="D29" s="249">
        <f>C29-B29</f>
        <v>-71</v>
      </c>
      <c r="E29" s="148">
        <f>D29/B29*100</f>
        <v>-100</v>
      </c>
      <c r="F29" s="251"/>
      <c r="G29" s="251"/>
      <c r="H29" s="249"/>
      <c r="I29" s="148"/>
    </row>
    <row r="30" spans="2:3" s="116" customFormat="1" ht="19.5" customHeight="1">
      <c r="B30" s="122"/>
      <c r="C30" s="122"/>
    </row>
    <row r="31" spans="2:3" s="116" customFormat="1" ht="19.5" customHeight="1">
      <c r="B31" s="122"/>
      <c r="C31" s="122"/>
    </row>
    <row r="32" spans="2:3" s="116" customFormat="1" ht="19.5" customHeight="1">
      <c r="B32" s="122"/>
      <c r="C32" s="122"/>
    </row>
    <row r="33" spans="2:3" s="116" customFormat="1" ht="19.5" customHeight="1">
      <c r="B33" s="122"/>
      <c r="C33" s="122"/>
    </row>
    <row r="34" spans="2:3" s="116" customFormat="1" ht="19.5" customHeight="1">
      <c r="B34" s="122"/>
      <c r="C34" s="122"/>
    </row>
    <row r="35" spans="2:3" s="116" customFormat="1" ht="19.5" customHeight="1">
      <c r="B35" s="122"/>
      <c r="C35" s="122"/>
    </row>
    <row r="36" spans="2:3" s="116" customFormat="1" ht="19.5" customHeight="1">
      <c r="B36" s="122"/>
      <c r="C36" s="122"/>
    </row>
    <row r="37" spans="1:7" s="119" customFormat="1" ht="19.5" customHeight="1">
      <c r="A37" s="116"/>
      <c r="B37" s="140"/>
      <c r="C37" s="140"/>
      <c r="G37" s="116"/>
    </row>
    <row r="38" spans="1:3" s="119" customFormat="1" ht="19.5" customHeight="1">
      <c r="A38" s="116"/>
      <c r="B38" s="140"/>
      <c r="C38" s="140"/>
    </row>
    <row r="39" spans="1:3" s="119" customFormat="1" ht="19.5" customHeight="1">
      <c r="A39" s="116"/>
      <c r="B39" s="140"/>
      <c r="C39" s="140"/>
    </row>
    <row r="40" spans="1:3" s="119" customFormat="1" ht="19.5" customHeight="1">
      <c r="A40" s="116"/>
      <c r="B40" s="140"/>
      <c r="C40" s="140"/>
    </row>
    <row r="41" spans="1:3" s="119" customFormat="1" ht="19.5" customHeight="1">
      <c r="A41" s="116"/>
      <c r="B41" s="140"/>
      <c r="C41" s="140"/>
    </row>
    <row r="42" spans="1:3" s="119" customFormat="1" ht="19.5" customHeight="1">
      <c r="A42" s="116"/>
      <c r="B42" s="140"/>
      <c r="C42" s="140"/>
    </row>
    <row r="43" spans="1:3" s="119" customFormat="1" ht="19.5" customHeight="1">
      <c r="A43" s="116"/>
      <c r="B43" s="140"/>
      <c r="C43" s="140"/>
    </row>
    <row r="44" spans="1:3" s="119" customFormat="1" ht="19.5" customHeight="1">
      <c r="A44" s="116"/>
      <c r="B44" s="140"/>
      <c r="C44" s="140"/>
    </row>
    <row r="45" spans="1:3" s="119" customFormat="1" ht="19.5" customHeight="1">
      <c r="A45" s="116"/>
      <c r="B45" s="140"/>
      <c r="C45" s="140"/>
    </row>
    <row r="46" spans="1:3" s="119" customFormat="1" ht="19.5" customHeight="1">
      <c r="A46" s="116"/>
      <c r="B46" s="140"/>
      <c r="C46" s="140"/>
    </row>
    <row r="47" spans="1:3" s="119" customFormat="1" ht="19.5" customHeight="1">
      <c r="A47" s="116"/>
      <c r="B47" s="140"/>
      <c r="C47" s="140"/>
    </row>
    <row r="48" spans="1:3" s="119" customFormat="1" ht="19.5" customHeight="1">
      <c r="A48" s="116"/>
      <c r="B48" s="140"/>
      <c r="C48" s="140"/>
    </row>
    <row r="49" spans="1:3" s="119" customFormat="1" ht="19.5" customHeight="1">
      <c r="A49" s="116"/>
      <c r="B49" s="140"/>
      <c r="C49" s="140"/>
    </row>
    <row r="50" spans="1:3" s="119" customFormat="1" ht="19.5" customHeight="1">
      <c r="A50" s="116"/>
      <c r="B50" s="140"/>
      <c r="C50" s="140"/>
    </row>
    <row r="51" spans="1:3" s="119" customFormat="1" ht="19.5" customHeight="1">
      <c r="A51" s="116"/>
      <c r="B51" s="140"/>
      <c r="C51" s="140"/>
    </row>
    <row r="52" spans="1:3" s="119" customFormat="1" ht="19.5" customHeight="1">
      <c r="A52" s="116"/>
      <c r="B52" s="140"/>
      <c r="C52" s="140"/>
    </row>
    <row r="53" spans="1:3" s="119" customFormat="1" ht="19.5" customHeight="1">
      <c r="A53" s="116"/>
      <c r="B53" s="140"/>
      <c r="C53" s="140"/>
    </row>
    <row r="54" spans="1:3" s="119" customFormat="1" ht="19.5" customHeight="1">
      <c r="A54" s="116"/>
      <c r="B54" s="140"/>
      <c r="C54" s="140"/>
    </row>
    <row r="55" spans="1:3" s="119" customFormat="1" ht="19.5" customHeight="1">
      <c r="A55" s="116"/>
      <c r="B55" s="140"/>
      <c r="C55" s="140"/>
    </row>
    <row r="56" spans="1:3" s="119" customFormat="1" ht="19.5" customHeight="1">
      <c r="A56" s="116"/>
      <c r="B56" s="140"/>
      <c r="C56" s="140"/>
    </row>
    <row r="57" spans="1:3" s="119" customFormat="1" ht="19.5" customHeight="1">
      <c r="A57" s="116"/>
      <c r="B57" s="140"/>
      <c r="C57" s="140"/>
    </row>
    <row r="58" spans="1:3" s="119" customFormat="1" ht="19.5" customHeight="1">
      <c r="A58" s="116"/>
      <c r="B58" s="140"/>
      <c r="C58" s="140"/>
    </row>
    <row r="59" spans="1:3" s="119" customFormat="1" ht="19.5" customHeight="1">
      <c r="A59" s="116"/>
      <c r="B59" s="140"/>
      <c r="C59" s="140"/>
    </row>
    <row r="60" spans="1:3" s="119" customFormat="1" ht="19.5" customHeight="1">
      <c r="A60" s="116"/>
      <c r="B60" s="140"/>
      <c r="C60" s="140"/>
    </row>
    <row r="61" spans="1:3" s="119" customFormat="1" ht="19.5" customHeight="1">
      <c r="A61" s="116"/>
      <c r="B61" s="140"/>
      <c r="C61" s="140"/>
    </row>
    <row r="62" spans="1:3" s="119" customFormat="1" ht="19.5" customHeight="1">
      <c r="A62" s="116"/>
      <c r="B62" s="140"/>
      <c r="C62" s="140"/>
    </row>
    <row r="63" spans="1:3" s="119" customFormat="1" ht="19.5" customHeight="1">
      <c r="A63" s="116"/>
      <c r="B63" s="140"/>
      <c r="C63" s="140"/>
    </row>
    <row r="64" spans="1:3" s="119" customFormat="1" ht="19.5" customHeight="1">
      <c r="A64" s="116"/>
      <c r="B64" s="140"/>
      <c r="C64" s="140"/>
    </row>
    <row r="65" spans="1:3" s="119" customFormat="1" ht="19.5" customHeight="1">
      <c r="A65" s="116"/>
      <c r="B65" s="140"/>
      <c r="C65" s="140"/>
    </row>
    <row r="66" spans="1:3" s="119" customFormat="1" ht="19.5" customHeight="1">
      <c r="A66" s="116"/>
      <c r="B66" s="140"/>
      <c r="C66" s="140"/>
    </row>
    <row r="67" spans="1:3" s="119" customFormat="1" ht="19.5" customHeight="1">
      <c r="A67" s="116"/>
      <c r="B67" s="140"/>
      <c r="C67" s="140"/>
    </row>
    <row r="68" spans="1:3" s="119" customFormat="1" ht="19.5" customHeight="1">
      <c r="A68" s="116"/>
      <c r="B68" s="140"/>
      <c r="C68" s="140"/>
    </row>
    <row r="69" spans="1:9" s="119" customFormat="1" ht="19.5" customHeight="1">
      <c r="A69" s="116"/>
      <c r="B69" s="98"/>
      <c r="C69" s="98"/>
      <c r="D69" s="97"/>
      <c r="E69" s="97"/>
      <c r="F69" s="97"/>
      <c r="H69" s="97"/>
      <c r="I69" s="97"/>
    </row>
    <row r="70" spans="1:3" s="97" customFormat="1" ht="19.5" customHeight="1">
      <c r="A70" s="116"/>
      <c r="B70" s="98"/>
      <c r="C70" s="98"/>
    </row>
    <row r="71" spans="1:3" s="97" customFormat="1" ht="19.5" customHeight="1">
      <c r="A71" s="116"/>
      <c r="B71" s="98"/>
      <c r="C71" s="98"/>
    </row>
    <row r="72" spans="1:3" s="97" customFormat="1" ht="19.5" customHeight="1">
      <c r="A72" s="116"/>
      <c r="B72" s="98"/>
      <c r="C72" s="98"/>
    </row>
    <row r="73" spans="1:3" s="97" customFormat="1" ht="19.5" customHeight="1">
      <c r="A73" s="116"/>
      <c r="B73" s="98"/>
      <c r="C73" s="98"/>
    </row>
    <row r="74" spans="1:3" s="97" customFormat="1" ht="19.5" customHeight="1">
      <c r="A74" s="116"/>
      <c r="B74" s="98"/>
      <c r="C74" s="98"/>
    </row>
    <row r="75" spans="1:3" s="97" customFormat="1" ht="19.5" customHeight="1">
      <c r="A75" s="116"/>
      <c r="B75" s="98"/>
      <c r="C75" s="98"/>
    </row>
    <row r="76" spans="1:3" s="97" customFormat="1" ht="19.5" customHeight="1">
      <c r="A76" s="116"/>
      <c r="B76" s="98"/>
      <c r="C76" s="98"/>
    </row>
    <row r="77" spans="1:3" s="97" customFormat="1" ht="19.5" customHeight="1">
      <c r="A77" s="116"/>
      <c r="B77" s="98"/>
      <c r="C77" s="98"/>
    </row>
  </sheetData>
  <sheetProtection/>
  <mergeCells count="10">
    <mergeCell ref="A1:I1"/>
    <mergeCell ref="B3:E3"/>
    <mergeCell ref="F3:I3"/>
    <mergeCell ref="D4:E4"/>
    <mergeCell ref="H4:I4"/>
    <mergeCell ref="A3:A5"/>
    <mergeCell ref="B4:B5"/>
    <mergeCell ref="C4:C5"/>
    <mergeCell ref="F4:F5"/>
    <mergeCell ref="G4:G5"/>
  </mergeCells>
  <printOptions/>
  <pageMargins left="0.7086614173228347" right="0.7086614173228347" top="0.5506944444444445" bottom="0.5118055555555555" header="0.31496062992125984" footer="0.31496062992125984"/>
  <pageSetup firstPageNumber="6" useFirstPageNumber="1" fitToHeight="1" fitToWidth="1" horizontalDpi="600" verticalDpi="600" orientation="landscape" paperSize="9" scale="87"/>
  <headerFooter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workbookViewId="0" topLeftCell="A1">
      <selection activeCell="A1" sqref="A1:H1"/>
    </sheetView>
  </sheetViews>
  <sheetFormatPr defaultColWidth="9.00390625" defaultRowHeight="14.25"/>
  <cols>
    <col min="1" max="1" width="28.00390625" style="0" customWidth="1"/>
    <col min="2" max="2" width="13.875" style="0" customWidth="1"/>
    <col min="3" max="3" width="13.75390625" style="0" customWidth="1"/>
    <col min="4" max="4" width="16.25390625" style="0" customWidth="1"/>
    <col min="5" max="5" width="29.625" style="0" customWidth="1"/>
    <col min="6" max="6" width="13.125" style="0" customWidth="1"/>
    <col min="7" max="7" width="13.625" style="0" customWidth="1"/>
    <col min="8" max="8" width="15.75390625" style="0" customWidth="1"/>
    <col min="10" max="12" width="15.50390625" style="0" customWidth="1"/>
    <col min="13" max="14" width="15.75390625" style="0" customWidth="1"/>
  </cols>
  <sheetData>
    <row r="1" spans="1:8" ht="25.5">
      <c r="A1" s="228" t="s">
        <v>144</v>
      </c>
      <c r="B1" s="228"/>
      <c r="C1" s="228"/>
      <c r="D1" s="228"/>
      <c r="E1" s="228"/>
      <c r="F1" s="228"/>
      <c r="G1" s="228"/>
      <c r="H1" s="228"/>
    </row>
    <row r="2" spans="1:8" ht="18.75">
      <c r="A2" s="229"/>
      <c r="B2" s="230"/>
      <c r="C2" s="230"/>
      <c r="D2" s="230"/>
      <c r="E2" s="231"/>
      <c r="H2" s="232" t="s">
        <v>61</v>
      </c>
    </row>
    <row r="3" spans="1:8" ht="29.25" customHeight="1">
      <c r="A3" s="233" t="s">
        <v>145</v>
      </c>
      <c r="B3" s="234"/>
      <c r="C3" s="234"/>
      <c r="D3" s="235"/>
      <c r="E3" s="22" t="s">
        <v>146</v>
      </c>
      <c r="F3" s="22"/>
      <c r="G3" s="22"/>
      <c r="H3" s="22"/>
    </row>
    <row r="4" spans="1:8" ht="24" customHeight="1">
      <c r="A4" s="22" t="s">
        <v>147</v>
      </c>
      <c r="B4" s="22" t="s">
        <v>148</v>
      </c>
      <c r="C4" s="22" t="s">
        <v>149</v>
      </c>
      <c r="D4" s="22" t="s">
        <v>150</v>
      </c>
      <c r="E4" s="22" t="s">
        <v>147</v>
      </c>
      <c r="F4" s="22" t="s">
        <v>148</v>
      </c>
      <c r="G4" s="22" t="s">
        <v>149</v>
      </c>
      <c r="H4" s="22" t="s">
        <v>150</v>
      </c>
    </row>
    <row r="5" spans="1:8" ht="24" customHeight="1">
      <c r="A5" s="236" t="s">
        <v>145</v>
      </c>
      <c r="B5" s="28">
        <f>B6</f>
        <v>24000</v>
      </c>
      <c r="C5" s="28">
        <f>C6</f>
        <v>9515</v>
      </c>
      <c r="D5" s="28">
        <f>D6</f>
        <v>9515</v>
      </c>
      <c r="E5" s="237" t="s">
        <v>151</v>
      </c>
      <c r="F5" s="237"/>
      <c r="G5" s="238">
        <v>6</v>
      </c>
      <c r="H5" s="238">
        <v>6</v>
      </c>
    </row>
    <row r="6" spans="1:8" ht="24" customHeight="1">
      <c r="A6" s="239" t="s">
        <v>152</v>
      </c>
      <c r="B6" s="27">
        <v>24000</v>
      </c>
      <c r="C6" s="27">
        <v>9515</v>
      </c>
      <c r="D6" s="27">
        <v>9515</v>
      </c>
      <c r="E6" s="237" t="s">
        <v>153</v>
      </c>
      <c r="F6" s="237"/>
      <c r="G6" s="238">
        <v>841</v>
      </c>
      <c r="H6" s="238">
        <v>754</v>
      </c>
    </row>
    <row r="7" spans="1:8" ht="27" customHeight="1">
      <c r="A7" s="236" t="s">
        <v>154</v>
      </c>
      <c r="B7" s="28"/>
      <c r="C7" s="28">
        <f>C8</f>
        <v>4000</v>
      </c>
      <c r="D7" s="28">
        <f>D8</f>
        <v>4000</v>
      </c>
      <c r="E7" s="240" t="s">
        <v>155</v>
      </c>
      <c r="F7" s="28">
        <v>22804</v>
      </c>
      <c r="G7" s="238">
        <f>15227-3+514</f>
        <v>15738</v>
      </c>
      <c r="H7" s="238">
        <f>14704-153</f>
        <v>14551</v>
      </c>
    </row>
    <row r="8" spans="1:8" ht="28.5" customHeight="1">
      <c r="A8" s="241" t="s">
        <v>156</v>
      </c>
      <c r="B8" s="27"/>
      <c r="C8" s="27">
        <v>4000</v>
      </c>
      <c r="D8" s="27">
        <v>4000</v>
      </c>
      <c r="E8" s="237" t="s">
        <v>157</v>
      </c>
      <c r="F8" s="237"/>
      <c r="G8" s="238">
        <v>4676</v>
      </c>
      <c r="H8" s="238">
        <v>4359</v>
      </c>
    </row>
    <row r="9" spans="1:8" ht="31.5" customHeight="1">
      <c r="A9" s="240"/>
      <c r="B9" s="27"/>
      <c r="C9" s="28"/>
      <c r="D9" s="28"/>
      <c r="E9" s="237" t="s">
        <v>158</v>
      </c>
      <c r="F9" s="238">
        <v>1196</v>
      </c>
      <c r="G9" s="238">
        <v>1220</v>
      </c>
      <c r="H9" s="238">
        <v>1220</v>
      </c>
    </row>
    <row r="10" spans="1:8" ht="31.5" customHeight="1">
      <c r="A10" s="239"/>
      <c r="B10" s="27"/>
      <c r="C10" s="27"/>
      <c r="D10" s="27"/>
      <c r="E10" s="242" t="s">
        <v>159</v>
      </c>
      <c r="F10" s="182"/>
      <c r="G10" s="238">
        <v>1220</v>
      </c>
      <c r="H10" s="238">
        <v>1220</v>
      </c>
    </row>
    <row r="11" spans="1:8" ht="31.5" customHeight="1">
      <c r="A11" s="182"/>
      <c r="B11" s="182"/>
      <c r="C11" s="182"/>
      <c r="D11" s="182"/>
      <c r="E11" s="237" t="s">
        <v>160</v>
      </c>
      <c r="F11" s="182"/>
      <c r="G11" s="238">
        <v>10</v>
      </c>
      <c r="H11" s="238">
        <v>10</v>
      </c>
    </row>
    <row r="12" spans="1:8" ht="31.5" customHeight="1">
      <c r="A12" s="182"/>
      <c r="B12" s="182"/>
      <c r="C12" s="182"/>
      <c r="D12" s="182"/>
      <c r="E12" s="237"/>
      <c r="F12" s="182"/>
      <c r="G12" s="238"/>
      <c r="H12" s="238"/>
    </row>
    <row r="13" spans="1:8" ht="26.25" customHeight="1">
      <c r="A13" s="28" t="s">
        <v>161</v>
      </c>
      <c r="B13" s="28">
        <f>B8+B5</f>
        <v>24000</v>
      </c>
      <c r="C13" s="28">
        <f>C8+C5</f>
        <v>13515</v>
      </c>
      <c r="D13" s="28">
        <f>D8+D5</f>
        <v>13515</v>
      </c>
      <c r="E13" s="28" t="s">
        <v>161</v>
      </c>
      <c r="F13" s="28">
        <f aca="true" t="shared" si="0" ref="F13:H13">SUM(F5:F11)-F10</f>
        <v>24000</v>
      </c>
      <c r="G13" s="28">
        <f t="shared" si="0"/>
        <v>22491</v>
      </c>
      <c r="H13" s="28">
        <f t="shared" si="0"/>
        <v>20900</v>
      </c>
    </row>
    <row r="14" ht="14.25">
      <c r="H14" s="243"/>
    </row>
    <row r="15" ht="14.25">
      <c r="G15" s="243"/>
    </row>
  </sheetData>
  <sheetProtection/>
  <mergeCells count="3">
    <mergeCell ref="A1:H1"/>
    <mergeCell ref="A3:D3"/>
    <mergeCell ref="E3:H3"/>
  </mergeCells>
  <printOptions/>
  <pageMargins left="0.7086614173228347" right="0.7086614173228347" top="1.062992125984252" bottom="0.7480314960629921" header="0.31496062992125984" footer="0.31496062992125984"/>
  <pageSetup firstPageNumber="7" useFirstPageNumber="1" horizontalDpi="600" verticalDpi="600" orientation="landscape" paperSize="9" scale="85"/>
  <headerFooter>
    <oddFooter>&amp;C第 &amp;P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IV39"/>
  <sheetViews>
    <sheetView workbookViewId="0" topLeftCell="A1">
      <selection activeCell="A1" sqref="A1:D1"/>
    </sheetView>
  </sheetViews>
  <sheetFormatPr defaultColWidth="9.00390625" defaultRowHeight="14.25"/>
  <cols>
    <col min="1" max="1" width="41.125" style="190" customWidth="1"/>
    <col min="2" max="2" width="15.375" style="190" customWidth="1"/>
    <col min="3" max="3" width="42.125" style="190" customWidth="1"/>
    <col min="4" max="4" width="14.50390625" style="190" customWidth="1"/>
    <col min="5" max="16384" width="9.00390625" style="190" customWidth="1"/>
  </cols>
  <sheetData>
    <row r="1" spans="1:4" s="190" customFormat="1" ht="25.5">
      <c r="A1" s="194" t="s">
        <v>162</v>
      </c>
      <c r="B1" s="194"/>
      <c r="C1" s="194"/>
      <c r="D1" s="194"/>
    </row>
    <row r="2" spans="1:4" s="190" customFormat="1" ht="14.25">
      <c r="A2" s="212"/>
      <c r="B2" s="212"/>
      <c r="C2" s="212"/>
      <c r="D2" s="213" t="s">
        <v>61</v>
      </c>
    </row>
    <row r="3" spans="1:4" s="190" customFormat="1" ht="22.5" customHeight="1">
      <c r="A3" s="214" t="s">
        <v>62</v>
      </c>
      <c r="B3" s="215" t="s">
        <v>163</v>
      </c>
      <c r="C3" s="214" t="s">
        <v>62</v>
      </c>
      <c r="D3" s="215" t="s">
        <v>163</v>
      </c>
    </row>
    <row r="4" spans="1:4" s="190" customFormat="1" ht="22.5" customHeight="1">
      <c r="A4" s="216" t="s">
        <v>164</v>
      </c>
      <c r="B4" s="217">
        <v>9515</v>
      </c>
      <c r="C4" s="218" t="s">
        <v>165</v>
      </c>
      <c r="D4" s="217">
        <v>20900</v>
      </c>
    </row>
    <row r="5" spans="1:4" s="190" customFormat="1" ht="22.5" customHeight="1">
      <c r="A5" s="216" t="s">
        <v>166</v>
      </c>
      <c r="B5" s="217">
        <f>B6+B10+B8</f>
        <v>15016</v>
      </c>
      <c r="C5" s="218" t="s">
        <v>167</v>
      </c>
      <c r="D5" s="217">
        <f>D9+D12+D11</f>
        <v>4057</v>
      </c>
    </row>
    <row r="6" spans="1:6" s="190" customFormat="1" ht="22.5" customHeight="1">
      <c r="A6" s="219" t="s">
        <v>168</v>
      </c>
      <c r="B6" s="220">
        <f>6567+450-1</f>
        <v>7016</v>
      </c>
      <c r="C6" s="221" t="s">
        <v>169</v>
      </c>
      <c r="D6" s="220"/>
      <c r="F6" s="209"/>
    </row>
    <row r="7" spans="1:4" s="190" customFormat="1" ht="22.5" customHeight="1">
      <c r="A7" s="219" t="s">
        <v>170</v>
      </c>
      <c r="B7" s="220"/>
      <c r="C7" s="221" t="s">
        <v>171</v>
      </c>
      <c r="D7" s="220"/>
    </row>
    <row r="8" spans="1:6" s="190" customFormat="1" ht="22.5" customHeight="1">
      <c r="A8" s="219" t="s">
        <v>172</v>
      </c>
      <c r="B8" s="220">
        <v>4000</v>
      </c>
      <c r="C8" s="221" t="s">
        <v>173</v>
      </c>
      <c r="D8" s="220"/>
      <c r="F8" s="209"/>
    </row>
    <row r="9" spans="1:4" s="190" customFormat="1" ht="22.5" customHeight="1">
      <c r="A9" s="219" t="s">
        <v>174</v>
      </c>
      <c r="B9" s="220">
        <v>4000</v>
      </c>
      <c r="C9" s="221" t="s">
        <v>175</v>
      </c>
      <c r="D9" s="220"/>
    </row>
    <row r="10" spans="1:4" s="190" customFormat="1" ht="22.5" customHeight="1">
      <c r="A10" s="219" t="s">
        <v>154</v>
      </c>
      <c r="B10" s="220">
        <v>4000</v>
      </c>
      <c r="C10" s="221" t="s">
        <v>176</v>
      </c>
      <c r="D10" s="220"/>
    </row>
    <row r="11" spans="1:4" s="190" customFormat="1" ht="22.5" customHeight="1">
      <c r="A11" s="219" t="s">
        <v>177</v>
      </c>
      <c r="B11" s="220">
        <v>4000</v>
      </c>
      <c r="C11" s="221" t="s">
        <v>178</v>
      </c>
      <c r="D11" s="220">
        <v>4000</v>
      </c>
    </row>
    <row r="12" spans="1:4" s="190" customFormat="1" ht="22.5" customHeight="1">
      <c r="A12" s="219" t="s">
        <v>179</v>
      </c>
      <c r="B12" s="220"/>
      <c r="C12" s="221" t="s">
        <v>180</v>
      </c>
      <c r="D12" s="220">
        <v>57</v>
      </c>
    </row>
    <row r="13" spans="1:4" s="190" customFormat="1" ht="22.5" customHeight="1">
      <c r="A13" s="219" t="s">
        <v>181</v>
      </c>
      <c r="B13" s="220"/>
      <c r="C13" s="221" t="s">
        <v>182</v>
      </c>
      <c r="D13" s="220"/>
    </row>
    <row r="14" spans="1:4" s="190" customFormat="1" ht="22.5" customHeight="1">
      <c r="A14" s="219" t="s">
        <v>183</v>
      </c>
      <c r="B14" s="220">
        <v>1505</v>
      </c>
      <c r="C14" s="221" t="s">
        <v>184</v>
      </c>
      <c r="D14" s="222"/>
    </row>
    <row r="15" spans="1:8" s="190" customFormat="1" ht="22.5" customHeight="1">
      <c r="A15" s="219" t="s">
        <v>185</v>
      </c>
      <c r="B15" s="220"/>
      <c r="C15" s="221" t="s">
        <v>186</v>
      </c>
      <c r="D15" s="220">
        <f>B18-D4-D14-D5</f>
        <v>1591</v>
      </c>
      <c r="G15" s="209"/>
      <c r="H15" s="209"/>
    </row>
    <row r="16" spans="1:4" s="190" customFormat="1" ht="22.5" customHeight="1">
      <c r="A16" s="219" t="s">
        <v>187</v>
      </c>
      <c r="B16" s="222">
        <v>512</v>
      </c>
      <c r="C16" s="223"/>
      <c r="D16" s="224"/>
    </row>
    <row r="17" spans="1:4" s="190" customFormat="1" ht="22.5" customHeight="1">
      <c r="A17" s="219" t="s">
        <v>188</v>
      </c>
      <c r="B17" s="222"/>
      <c r="C17" s="223"/>
      <c r="D17" s="224"/>
    </row>
    <row r="18" spans="1:7" s="190" customFormat="1" ht="22.5" customHeight="1">
      <c r="A18" s="225" t="s">
        <v>189</v>
      </c>
      <c r="B18" s="217">
        <f>B4+B5+B14+B16</f>
        <v>26548</v>
      </c>
      <c r="C18" s="226" t="s">
        <v>190</v>
      </c>
      <c r="D18" s="217">
        <f>D4+D5+D15</f>
        <v>26548</v>
      </c>
      <c r="F18" s="209"/>
      <c r="G18" s="209"/>
    </row>
    <row r="19" spans="1:256" s="191" customFormat="1" ht="22.5" customHeight="1">
      <c r="A19" s="190"/>
      <c r="B19" s="190"/>
      <c r="C19" s="190"/>
      <c r="D19" s="190"/>
      <c r="E19" s="190"/>
      <c r="F19" s="190"/>
      <c r="G19" s="190"/>
      <c r="H19" s="190"/>
      <c r="I19" s="190"/>
      <c r="J19" s="190"/>
      <c r="K19" s="190"/>
      <c r="L19" s="190"/>
      <c r="M19" s="190"/>
      <c r="N19" s="190"/>
      <c r="O19" s="190"/>
      <c r="P19" s="190"/>
      <c r="Q19" s="190"/>
      <c r="R19" s="190"/>
      <c r="S19" s="190"/>
      <c r="T19" s="190"/>
      <c r="U19" s="190"/>
      <c r="V19" s="190"/>
      <c r="W19" s="190"/>
      <c r="X19" s="190"/>
      <c r="Y19" s="190"/>
      <c r="Z19" s="190"/>
      <c r="AA19" s="190"/>
      <c r="AB19" s="190"/>
      <c r="AC19" s="190"/>
      <c r="AD19" s="190"/>
      <c r="AE19" s="190"/>
      <c r="AF19" s="190"/>
      <c r="AG19" s="190"/>
      <c r="AH19" s="190"/>
      <c r="AI19" s="190"/>
      <c r="AJ19" s="190"/>
      <c r="AK19" s="190"/>
      <c r="AL19" s="190"/>
      <c r="AM19" s="190"/>
      <c r="AN19" s="190"/>
      <c r="AO19" s="190"/>
      <c r="AP19" s="190"/>
      <c r="AQ19" s="190"/>
      <c r="AR19" s="190"/>
      <c r="AS19" s="190"/>
      <c r="AT19" s="190"/>
      <c r="AU19" s="190"/>
      <c r="AV19" s="190"/>
      <c r="AW19" s="190"/>
      <c r="AX19" s="190"/>
      <c r="AY19" s="190"/>
      <c r="AZ19" s="190"/>
      <c r="BA19" s="190"/>
      <c r="BB19" s="190"/>
      <c r="BC19" s="190"/>
      <c r="BD19" s="190"/>
      <c r="BE19" s="190"/>
      <c r="BF19" s="190"/>
      <c r="BG19" s="190"/>
      <c r="BH19" s="190"/>
      <c r="BI19" s="190"/>
      <c r="BJ19" s="190"/>
      <c r="BK19" s="190"/>
      <c r="BL19" s="190"/>
      <c r="BM19" s="190"/>
      <c r="BN19" s="190"/>
      <c r="BO19" s="190"/>
      <c r="BP19" s="190"/>
      <c r="BQ19" s="190"/>
      <c r="BR19" s="190"/>
      <c r="BS19" s="190"/>
      <c r="BT19" s="190"/>
      <c r="BU19" s="190"/>
      <c r="BV19" s="190"/>
      <c r="BW19" s="190"/>
      <c r="BX19" s="190"/>
      <c r="BY19" s="190"/>
      <c r="BZ19" s="190"/>
      <c r="CA19" s="190"/>
      <c r="CB19" s="190"/>
      <c r="CC19" s="190"/>
      <c r="CD19" s="190"/>
      <c r="CE19" s="190"/>
      <c r="CF19" s="190"/>
      <c r="CG19" s="190"/>
      <c r="CH19" s="190"/>
      <c r="CI19" s="190"/>
      <c r="CJ19" s="190"/>
      <c r="CK19" s="190"/>
      <c r="CL19" s="190"/>
      <c r="CM19" s="190"/>
      <c r="CN19" s="190"/>
      <c r="CO19" s="190"/>
      <c r="CP19" s="190"/>
      <c r="CQ19" s="190"/>
      <c r="CR19" s="190"/>
      <c r="CS19" s="190"/>
      <c r="CT19" s="190"/>
      <c r="CU19" s="190"/>
      <c r="CV19" s="190"/>
      <c r="CW19" s="190"/>
      <c r="CX19" s="190"/>
      <c r="CY19" s="190"/>
      <c r="CZ19" s="190"/>
      <c r="DA19" s="190"/>
      <c r="DB19" s="190"/>
      <c r="DC19" s="190"/>
      <c r="DD19" s="190"/>
      <c r="DE19" s="190"/>
      <c r="DF19" s="190"/>
      <c r="DG19" s="190"/>
      <c r="DH19" s="190"/>
      <c r="DI19" s="190"/>
      <c r="DJ19" s="190"/>
      <c r="DK19" s="190"/>
      <c r="DL19" s="190"/>
      <c r="DM19" s="190"/>
      <c r="DN19" s="190"/>
      <c r="DO19" s="190"/>
      <c r="DP19" s="190"/>
      <c r="DQ19" s="190"/>
      <c r="DR19" s="190"/>
      <c r="DS19" s="190"/>
      <c r="DT19" s="190"/>
      <c r="DU19" s="190"/>
      <c r="DV19" s="190"/>
      <c r="DW19" s="190"/>
      <c r="DX19" s="190"/>
      <c r="DY19" s="190"/>
      <c r="DZ19" s="190"/>
      <c r="EA19" s="190"/>
      <c r="EB19" s="190"/>
      <c r="EC19" s="190"/>
      <c r="ED19" s="190"/>
      <c r="EE19" s="190"/>
      <c r="EF19" s="190"/>
      <c r="EG19" s="190"/>
      <c r="EH19" s="190"/>
      <c r="EI19" s="190"/>
      <c r="EJ19" s="190"/>
      <c r="EK19" s="190"/>
      <c r="EL19" s="190"/>
      <c r="EM19" s="190"/>
      <c r="EN19" s="190"/>
      <c r="EO19" s="190"/>
      <c r="EP19" s="190"/>
      <c r="EQ19" s="190"/>
      <c r="ER19" s="190"/>
      <c r="ES19" s="190"/>
      <c r="ET19" s="190"/>
      <c r="EU19" s="190"/>
      <c r="EV19" s="190"/>
      <c r="EW19" s="190"/>
      <c r="EX19" s="190"/>
      <c r="EY19" s="190"/>
      <c r="EZ19" s="190"/>
      <c r="FA19" s="190"/>
      <c r="FB19" s="190"/>
      <c r="FC19" s="190"/>
      <c r="FD19" s="190"/>
      <c r="FE19" s="190"/>
      <c r="FF19" s="190"/>
      <c r="FG19" s="190"/>
      <c r="FH19" s="190"/>
      <c r="FI19" s="190"/>
      <c r="FJ19" s="190"/>
      <c r="FK19" s="190"/>
      <c r="FL19" s="190"/>
      <c r="FM19" s="190"/>
      <c r="FN19" s="190"/>
      <c r="FO19" s="190"/>
      <c r="FP19" s="190"/>
      <c r="FQ19" s="190"/>
      <c r="FR19" s="190"/>
      <c r="FS19" s="190"/>
      <c r="FT19" s="190"/>
      <c r="FU19" s="190"/>
      <c r="FV19" s="190"/>
      <c r="FW19" s="190"/>
      <c r="FX19" s="190"/>
      <c r="FY19" s="190"/>
      <c r="FZ19" s="190"/>
      <c r="GA19" s="190"/>
      <c r="GB19" s="190"/>
      <c r="GC19" s="190"/>
      <c r="GD19" s="190"/>
      <c r="GE19" s="190"/>
      <c r="GF19" s="190"/>
      <c r="GG19" s="190"/>
      <c r="GH19" s="190"/>
      <c r="GI19" s="190"/>
      <c r="GJ19" s="190"/>
      <c r="GK19" s="190"/>
      <c r="GL19" s="190"/>
      <c r="GM19" s="190"/>
      <c r="GN19" s="190"/>
      <c r="GO19" s="190"/>
      <c r="GP19" s="190"/>
      <c r="GQ19" s="190"/>
      <c r="GR19" s="190"/>
      <c r="GS19" s="190"/>
      <c r="GT19" s="190"/>
      <c r="GU19" s="190"/>
      <c r="GV19" s="190"/>
      <c r="GW19" s="190"/>
      <c r="GX19" s="190"/>
      <c r="GY19" s="190"/>
      <c r="GZ19" s="190"/>
      <c r="HA19" s="190"/>
      <c r="HB19" s="190"/>
      <c r="HC19" s="190"/>
      <c r="HD19" s="190"/>
      <c r="HE19" s="190"/>
      <c r="HF19" s="190"/>
      <c r="HG19" s="190"/>
      <c r="HH19" s="190"/>
      <c r="HI19" s="190"/>
      <c r="HJ19" s="190"/>
      <c r="HK19" s="190"/>
      <c r="HL19" s="190"/>
      <c r="HM19" s="190"/>
      <c r="HN19" s="190"/>
      <c r="HO19" s="190"/>
      <c r="HP19" s="190"/>
      <c r="HQ19" s="190"/>
      <c r="HR19" s="190"/>
      <c r="HS19" s="190"/>
      <c r="HT19" s="190"/>
      <c r="HU19" s="190"/>
      <c r="HV19" s="190"/>
      <c r="HW19" s="190"/>
      <c r="HX19" s="190"/>
      <c r="HY19" s="190"/>
      <c r="HZ19" s="190"/>
      <c r="IA19" s="190"/>
      <c r="IB19" s="190"/>
      <c r="IC19" s="190"/>
      <c r="ID19" s="190"/>
      <c r="IE19" s="190"/>
      <c r="IF19" s="190"/>
      <c r="IG19" s="190"/>
      <c r="IH19" s="190"/>
      <c r="II19" s="190"/>
      <c r="IJ19" s="190"/>
      <c r="IK19" s="190"/>
      <c r="IL19" s="190"/>
      <c r="IM19" s="190"/>
      <c r="IN19" s="190"/>
      <c r="IO19" s="190"/>
      <c r="IP19" s="190"/>
      <c r="IQ19" s="190"/>
      <c r="IR19" s="190"/>
      <c r="IS19" s="190"/>
      <c r="IT19" s="190"/>
      <c r="IU19" s="190"/>
      <c r="IV19" s="190"/>
    </row>
    <row r="20" spans="1:7" s="192" customFormat="1" ht="22.5" customHeight="1">
      <c r="A20" s="210"/>
      <c r="D20" s="227"/>
      <c r="G20" s="211"/>
    </row>
    <row r="21" spans="1:256" s="193" customFormat="1" ht="22.5" customHeight="1" hidden="1">
      <c r="A21" s="190"/>
      <c r="B21" s="209"/>
      <c r="C21" s="190"/>
      <c r="D21" s="190">
        <v>8982</v>
      </c>
      <c r="E21" s="190">
        <v>7187</v>
      </c>
      <c r="F21" s="190"/>
      <c r="G21" s="190"/>
      <c r="H21" s="190"/>
      <c r="I21" s="190"/>
      <c r="J21" s="190"/>
      <c r="K21" s="190"/>
      <c r="L21" s="190"/>
      <c r="M21" s="190"/>
      <c r="N21" s="190"/>
      <c r="O21" s="190"/>
      <c r="P21" s="190"/>
      <c r="Q21" s="190"/>
      <c r="R21" s="190"/>
      <c r="S21" s="190"/>
      <c r="T21" s="190"/>
      <c r="U21" s="190"/>
      <c r="V21" s="190"/>
      <c r="W21" s="190"/>
      <c r="X21" s="190"/>
      <c r="Y21" s="190"/>
      <c r="Z21" s="190"/>
      <c r="AA21" s="190"/>
      <c r="AB21" s="190"/>
      <c r="AC21" s="190"/>
      <c r="AD21" s="190"/>
      <c r="AE21" s="190"/>
      <c r="AF21" s="190"/>
      <c r="AG21" s="190"/>
      <c r="AH21" s="190"/>
      <c r="AI21" s="190"/>
      <c r="AJ21" s="190"/>
      <c r="AK21" s="190"/>
      <c r="AL21" s="190"/>
      <c r="AM21" s="190"/>
      <c r="AN21" s="190"/>
      <c r="AO21" s="190"/>
      <c r="AP21" s="190"/>
      <c r="AQ21" s="190"/>
      <c r="AR21" s="190"/>
      <c r="AS21" s="190"/>
      <c r="AT21" s="190"/>
      <c r="AU21" s="190"/>
      <c r="AV21" s="190"/>
      <c r="AW21" s="190"/>
      <c r="AX21" s="190"/>
      <c r="AY21" s="190"/>
      <c r="AZ21" s="190"/>
      <c r="BA21" s="190"/>
      <c r="BB21" s="190"/>
      <c r="BC21" s="190"/>
      <c r="BD21" s="190"/>
      <c r="BE21" s="190"/>
      <c r="BF21" s="190"/>
      <c r="BG21" s="190"/>
      <c r="BH21" s="190"/>
      <c r="BI21" s="190"/>
      <c r="BJ21" s="190"/>
      <c r="BK21" s="190"/>
      <c r="BL21" s="190"/>
      <c r="BM21" s="190"/>
      <c r="BN21" s="190"/>
      <c r="BO21" s="190"/>
      <c r="BP21" s="190"/>
      <c r="BQ21" s="190"/>
      <c r="BR21" s="190"/>
      <c r="BS21" s="190"/>
      <c r="BT21" s="190"/>
      <c r="BU21" s="190"/>
      <c r="BV21" s="190"/>
      <c r="BW21" s="190"/>
      <c r="BX21" s="190"/>
      <c r="BY21" s="190"/>
      <c r="BZ21" s="190"/>
      <c r="CA21" s="190"/>
      <c r="CB21" s="190"/>
      <c r="CC21" s="190"/>
      <c r="CD21" s="190"/>
      <c r="CE21" s="190"/>
      <c r="CF21" s="190"/>
      <c r="CG21" s="190"/>
      <c r="CH21" s="190"/>
      <c r="CI21" s="190"/>
      <c r="CJ21" s="190"/>
      <c r="CK21" s="190"/>
      <c r="CL21" s="190"/>
      <c r="CM21" s="190"/>
      <c r="CN21" s="190"/>
      <c r="CO21" s="190"/>
      <c r="CP21" s="190"/>
      <c r="CQ21" s="190"/>
      <c r="CR21" s="190"/>
      <c r="CS21" s="190"/>
      <c r="CT21" s="190"/>
      <c r="CU21" s="190"/>
      <c r="CV21" s="190"/>
      <c r="CW21" s="190"/>
      <c r="CX21" s="190"/>
      <c r="CY21" s="190"/>
      <c r="CZ21" s="190"/>
      <c r="DA21" s="190"/>
      <c r="DB21" s="190"/>
      <c r="DC21" s="190"/>
      <c r="DD21" s="190"/>
      <c r="DE21" s="190"/>
      <c r="DF21" s="190"/>
      <c r="DG21" s="190"/>
      <c r="DH21" s="190"/>
      <c r="DI21" s="190"/>
      <c r="DJ21" s="190"/>
      <c r="DK21" s="190"/>
      <c r="DL21" s="190"/>
      <c r="DM21" s="190"/>
      <c r="DN21" s="190"/>
      <c r="DO21" s="190"/>
      <c r="DP21" s="190"/>
      <c r="DQ21" s="190"/>
      <c r="DR21" s="190"/>
      <c r="DS21" s="190"/>
      <c r="DT21" s="190"/>
      <c r="DU21" s="190"/>
      <c r="DV21" s="190"/>
      <c r="DW21" s="190"/>
      <c r="DX21" s="190"/>
      <c r="DY21" s="190"/>
      <c r="DZ21" s="190"/>
      <c r="EA21" s="190"/>
      <c r="EB21" s="190"/>
      <c r="EC21" s="190"/>
      <c r="ED21" s="190"/>
      <c r="EE21" s="190"/>
      <c r="EF21" s="190"/>
      <c r="EG21" s="190"/>
      <c r="EH21" s="190"/>
      <c r="EI21" s="190"/>
      <c r="EJ21" s="190"/>
      <c r="EK21" s="190"/>
      <c r="EL21" s="190"/>
      <c r="EM21" s="190"/>
      <c r="EN21" s="190"/>
      <c r="EO21" s="190"/>
      <c r="EP21" s="190"/>
      <c r="EQ21" s="190"/>
      <c r="ER21" s="190"/>
      <c r="ES21" s="190"/>
      <c r="ET21" s="190"/>
      <c r="EU21" s="190"/>
      <c r="EV21" s="190"/>
      <c r="EW21" s="190"/>
      <c r="EX21" s="190"/>
      <c r="EY21" s="190"/>
      <c r="EZ21" s="190"/>
      <c r="FA21" s="190"/>
      <c r="FB21" s="190"/>
      <c r="FC21" s="190"/>
      <c r="FD21" s="190"/>
      <c r="FE21" s="190"/>
      <c r="FF21" s="190"/>
      <c r="FG21" s="190"/>
      <c r="FH21" s="190"/>
      <c r="FI21" s="190"/>
      <c r="FJ21" s="190"/>
      <c r="FK21" s="190"/>
      <c r="FL21" s="190"/>
      <c r="FM21" s="190"/>
      <c r="FN21" s="190"/>
      <c r="FO21" s="190"/>
      <c r="FP21" s="190"/>
      <c r="FQ21" s="190"/>
      <c r="FR21" s="190"/>
      <c r="FS21" s="190"/>
      <c r="FT21" s="190"/>
      <c r="FU21" s="190"/>
      <c r="FV21" s="190"/>
      <c r="FW21" s="190"/>
      <c r="FX21" s="190"/>
      <c r="FY21" s="190"/>
      <c r="FZ21" s="190"/>
      <c r="GA21" s="190"/>
      <c r="GB21" s="190"/>
      <c r="GC21" s="190"/>
      <c r="GD21" s="190"/>
      <c r="GE21" s="190"/>
      <c r="GF21" s="190"/>
      <c r="GG21" s="190"/>
      <c r="GH21" s="190"/>
      <c r="GI21" s="190"/>
      <c r="GJ21" s="190"/>
      <c r="GK21" s="190"/>
      <c r="GL21" s="190"/>
      <c r="GM21" s="190"/>
      <c r="GN21" s="190"/>
      <c r="GO21" s="190"/>
      <c r="GP21" s="190"/>
      <c r="GQ21" s="190"/>
      <c r="GR21" s="190"/>
      <c r="GS21" s="190"/>
      <c r="GT21" s="190"/>
      <c r="GU21" s="190"/>
      <c r="GV21" s="190"/>
      <c r="GW21" s="190"/>
      <c r="GX21" s="190"/>
      <c r="GY21" s="190"/>
      <c r="GZ21" s="190"/>
      <c r="HA21" s="190"/>
      <c r="HB21" s="190"/>
      <c r="HC21" s="190"/>
      <c r="HD21" s="190"/>
      <c r="HE21" s="190"/>
      <c r="HF21" s="190"/>
      <c r="HG21" s="190"/>
      <c r="HH21" s="190"/>
      <c r="HI21" s="190"/>
      <c r="HJ21" s="190"/>
      <c r="HK21" s="190"/>
      <c r="HL21" s="190"/>
      <c r="HM21" s="190"/>
      <c r="HN21" s="190"/>
      <c r="HO21" s="190"/>
      <c r="HP21" s="190"/>
      <c r="HQ21" s="190"/>
      <c r="HR21" s="190"/>
      <c r="HS21" s="190"/>
      <c r="HT21" s="190"/>
      <c r="HU21" s="190"/>
      <c r="HV21" s="190"/>
      <c r="HW21" s="190"/>
      <c r="HX21" s="190"/>
      <c r="HY21" s="190"/>
      <c r="HZ21" s="190"/>
      <c r="IA21" s="190"/>
      <c r="IB21" s="190"/>
      <c r="IC21" s="190"/>
      <c r="ID21" s="190"/>
      <c r="IE21" s="190"/>
      <c r="IF21" s="190"/>
      <c r="IG21" s="190"/>
      <c r="IH21" s="190"/>
      <c r="II21" s="190"/>
      <c r="IJ21" s="190"/>
      <c r="IK21" s="190"/>
      <c r="IL21" s="190"/>
      <c r="IM21" s="190"/>
      <c r="IN21" s="190"/>
      <c r="IO21" s="190"/>
      <c r="IP21" s="190"/>
      <c r="IQ21" s="190"/>
      <c r="IR21" s="190"/>
      <c r="IS21" s="190"/>
      <c r="IT21" s="190"/>
      <c r="IU21" s="190"/>
      <c r="IV21" s="190"/>
    </row>
    <row r="22" spans="1:256" s="193" customFormat="1" ht="22.5" customHeight="1" hidden="1">
      <c r="A22" s="190"/>
      <c r="B22" s="209"/>
      <c r="C22" s="190"/>
      <c r="D22" s="190">
        <f>D21*0.02</f>
        <v>179.64000000000001</v>
      </c>
      <c r="E22" s="190">
        <f>E21*0.04</f>
        <v>287.48</v>
      </c>
      <c r="F22" s="190"/>
      <c r="G22" s="190"/>
      <c r="H22" s="190"/>
      <c r="I22" s="190"/>
      <c r="J22" s="190"/>
      <c r="K22" s="190"/>
      <c r="L22" s="190"/>
      <c r="M22" s="190"/>
      <c r="N22" s="190"/>
      <c r="O22" s="190"/>
      <c r="P22" s="190"/>
      <c r="Q22" s="190"/>
      <c r="R22" s="190"/>
      <c r="S22" s="190"/>
      <c r="T22" s="190"/>
      <c r="U22" s="190"/>
      <c r="V22" s="190"/>
      <c r="W22" s="190"/>
      <c r="X22" s="190"/>
      <c r="Y22" s="190"/>
      <c r="Z22" s="190"/>
      <c r="AA22" s="190"/>
      <c r="AB22" s="190"/>
      <c r="AC22" s="190"/>
      <c r="AD22" s="190"/>
      <c r="AE22" s="190"/>
      <c r="AF22" s="190"/>
      <c r="AG22" s="190"/>
      <c r="AH22" s="190"/>
      <c r="AI22" s="190"/>
      <c r="AJ22" s="190"/>
      <c r="AK22" s="190"/>
      <c r="AL22" s="190"/>
      <c r="AM22" s="190"/>
      <c r="AN22" s="190"/>
      <c r="AO22" s="190"/>
      <c r="AP22" s="190"/>
      <c r="AQ22" s="190"/>
      <c r="AR22" s="190"/>
      <c r="AS22" s="190"/>
      <c r="AT22" s="190"/>
      <c r="AU22" s="190"/>
      <c r="AV22" s="190"/>
      <c r="AW22" s="190"/>
      <c r="AX22" s="190"/>
      <c r="AY22" s="190"/>
      <c r="AZ22" s="190"/>
      <c r="BA22" s="190"/>
      <c r="BB22" s="190"/>
      <c r="BC22" s="190"/>
      <c r="BD22" s="190"/>
      <c r="BE22" s="190"/>
      <c r="BF22" s="190"/>
      <c r="BG22" s="190"/>
      <c r="BH22" s="190"/>
      <c r="BI22" s="190"/>
      <c r="BJ22" s="190"/>
      <c r="BK22" s="190"/>
      <c r="BL22" s="190"/>
      <c r="BM22" s="190"/>
      <c r="BN22" s="190"/>
      <c r="BO22" s="190"/>
      <c r="BP22" s="190"/>
      <c r="BQ22" s="190"/>
      <c r="BR22" s="190"/>
      <c r="BS22" s="190"/>
      <c r="BT22" s="190"/>
      <c r="BU22" s="190"/>
      <c r="BV22" s="190"/>
      <c r="BW22" s="190"/>
      <c r="BX22" s="190"/>
      <c r="BY22" s="190"/>
      <c r="BZ22" s="190"/>
      <c r="CA22" s="190"/>
      <c r="CB22" s="190"/>
      <c r="CC22" s="190"/>
      <c r="CD22" s="190"/>
      <c r="CE22" s="190"/>
      <c r="CF22" s="190"/>
      <c r="CG22" s="190"/>
      <c r="CH22" s="190"/>
      <c r="CI22" s="190"/>
      <c r="CJ22" s="190"/>
      <c r="CK22" s="190"/>
      <c r="CL22" s="190"/>
      <c r="CM22" s="190"/>
      <c r="CN22" s="190"/>
      <c r="CO22" s="190"/>
      <c r="CP22" s="190"/>
      <c r="CQ22" s="190"/>
      <c r="CR22" s="190"/>
      <c r="CS22" s="190"/>
      <c r="CT22" s="190"/>
      <c r="CU22" s="190"/>
      <c r="CV22" s="190"/>
      <c r="CW22" s="190"/>
      <c r="CX22" s="190"/>
      <c r="CY22" s="190"/>
      <c r="CZ22" s="190"/>
      <c r="DA22" s="190"/>
      <c r="DB22" s="190"/>
      <c r="DC22" s="190"/>
      <c r="DD22" s="190"/>
      <c r="DE22" s="190"/>
      <c r="DF22" s="190"/>
      <c r="DG22" s="190"/>
      <c r="DH22" s="190"/>
      <c r="DI22" s="190"/>
      <c r="DJ22" s="190"/>
      <c r="DK22" s="190"/>
      <c r="DL22" s="190"/>
      <c r="DM22" s="190"/>
      <c r="DN22" s="190"/>
      <c r="DO22" s="190"/>
      <c r="DP22" s="190"/>
      <c r="DQ22" s="190"/>
      <c r="DR22" s="190"/>
      <c r="DS22" s="190"/>
      <c r="DT22" s="190"/>
      <c r="DU22" s="190"/>
      <c r="DV22" s="190"/>
      <c r="DW22" s="190"/>
      <c r="DX22" s="190"/>
      <c r="DY22" s="190"/>
      <c r="DZ22" s="190"/>
      <c r="EA22" s="190"/>
      <c r="EB22" s="190"/>
      <c r="EC22" s="190"/>
      <c r="ED22" s="190"/>
      <c r="EE22" s="190"/>
      <c r="EF22" s="190"/>
      <c r="EG22" s="190"/>
      <c r="EH22" s="190"/>
      <c r="EI22" s="190"/>
      <c r="EJ22" s="190"/>
      <c r="EK22" s="190"/>
      <c r="EL22" s="190"/>
      <c r="EM22" s="190"/>
      <c r="EN22" s="190"/>
      <c r="EO22" s="190"/>
      <c r="EP22" s="190"/>
      <c r="EQ22" s="190"/>
      <c r="ER22" s="190"/>
      <c r="ES22" s="190"/>
      <c r="ET22" s="190"/>
      <c r="EU22" s="190"/>
      <c r="EV22" s="190"/>
      <c r="EW22" s="190"/>
      <c r="EX22" s="190"/>
      <c r="EY22" s="190"/>
      <c r="EZ22" s="190"/>
      <c r="FA22" s="190"/>
      <c r="FB22" s="190"/>
      <c r="FC22" s="190"/>
      <c r="FD22" s="190"/>
      <c r="FE22" s="190"/>
      <c r="FF22" s="190"/>
      <c r="FG22" s="190"/>
      <c r="FH22" s="190"/>
      <c r="FI22" s="190"/>
      <c r="FJ22" s="190"/>
      <c r="FK22" s="190"/>
      <c r="FL22" s="190"/>
      <c r="FM22" s="190"/>
      <c r="FN22" s="190"/>
      <c r="FO22" s="190"/>
      <c r="FP22" s="190"/>
      <c r="FQ22" s="190"/>
      <c r="FR22" s="190"/>
      <c r="FS22" s="190"/>
      <c r="FT22" s="190"/>
      <c r="FU22" s="190"/>
      <c r="FV22" s="190"/>
      <c r="FW22" s="190"/>
      <c r="FX22" s="190"/>
      <c r="FY22" s="190"/>
      <c r="FZ22" s="190"/>
      <c r="GA22" s="190"/>
      <c r="GB22" s="190"/>
      <c r="GC22" s="190"/>
      <c r="GD22" s="190"/>
      <c r="GE22" s="190"/>
      <c r="GF22" s="190"/>
      <c r="GG22" s="190"/>
      <c r="GH22" s="190"/>
      <c r="GI22" s="190"/>
      <c r="GJ22" s="190"/>
      <c r="GK22" s="190"/>
      <c r="GL22" s="190"/>
      <c r="GM22" s="190"/>
      <c r="GN22" s="190"/>
      <c r="GO22" s="190"/>
      <c r="GP22" s="190"/>
      <c r="GQ22" s="190"/>
      <c r="GR22" s="190"/>
      <c r="GS22" s="190"/>
      <c r="GT22" s="190"/>
      <c r="GU22" s="190"/>
      <c r="GV22" s="190"/>
      <c r="GW22" s="190"/>
      <c r="GX22" s="190"/>
      <c r="GY22" s="190"/>
      <c r="GZ22" s="190"/>
      <c r="HA22" s="190"/>
      <c r="HB22" s="190"/>
      <c r="HC22" s="190"/>
      <c r="HD22" s="190"/>
      <c r="HE22" s="190"/>
      <c r="HF22" s="190"/>
      <c r="HG22" s="190"/>
      <c r="HH22" s="190"/>
      <c r="HI22" s="190"/>
      <c r="HJ22" s="190"/>
      <c r="HK22" s="190"/>
      <c r="HL22" s="190"/>
      <c r="HM22" s="190"/>
      <c r="HN22" s="190"/>
      <c r="HO22" s="190"/>
      <c r="HP22" s="190"/>
      <c r="HQ22" s="190"/>
      <c r="HR22" s="190"/>
      <c r="HS22" s="190"/>
      <c r="HT22" s="190"/>
      <c r="HU22" s="190"/>
      <c r="HV22" s="190"/>
      <c r="HW22" s="190"/>
      <c r="HX22" s="190"/>
      <c r="HY22" s="190"/>
      <c r="HZ22" s="190"/>
      <c r="IA22" s="190"/>
      <c r="IB22" s="190"/>
      <c r="IC22" s="190"/>
      <c r="ID22" s="190"/>
      <c r="IE22" s="190"/>
      <c r="IF22" s="190"/>
      <c r="IG22" s="190"/>
      <c r="IH22" s="190"/>
      <c r="II22" s="190"/>
      <c r="IJ22" s="190"/>
      <c r="IK22" s="190"/>
      <c r="IL22" s="190"/>
      <c r="IM22" s="190"/>
      <c r="IN22" s="190"/>
      <c r="IO22" s="190"/>
      <c r="IP22" s="190"/>
      <c r="IQ22" s="190"/>
      <c r="IR22" s="190"/>
      <c r="IS22" s="190"/>
      <c r="IT22" s="190"/>
      <c r="IU22" s="190"/>
      <c r="IV22" s="190"/>
    </row>
    <row r="23" spans="2:5" s="190" customFormat="1" ht="14.25" hidden="1">
      <c r="B23" s="209"/>
      <c r="D23" s="190">
        <f>D22*0.2</f>
        <v>35.928000000000004</v>
      </c>
      <c r="E23" s="190">
        <f>E22*0.2</f>
        <v>57.49600000000001</v>
      </c>
    </row>
    <row r="24" s="190" customFormat="1" ht="14.25" hidden="1">
      <c r="D24" s="209"/>
    </row>
    <row r="25" s="190" customFormat="1" ht="14.25" hidden="1"/>
    <row r="26" s="190" customFormat="1" ht="14.25" hidden="1"/>
    <row r="27" spans="3:4" s="190" customFormat="1" ht="14.25" hidden="1">
      <c r="C27" s="209"/>
      <c r="D27" s="190">
        <v>1115</v>
      </c>
    </row>
    <row r="28" s="190" customFormat="1" ht="14.25" hidden="1">
      <c r="D28" s="190">
        <v>141</v>
      </c>
    </row>
    <row r="29" s="190" customFormat="1" ht="14.25" hidden="1">
      <c r="D29" s="190">
        <f>D28+D27</f>
        <v>1256</v>
      </c>
    </row>
    <row r="30" s="190" customFormat="1" ht="14.25" hidden="1"/>
    <row r="31" s="190" customFormat="1" ht="14.25" hidden="1"/>
    <row r="39" s="190" customFormat="1" ht="14.25">
      <c r="B39" s="209"/>
    </row>
  </sheetData>
  <sheetProtection/>
  <mergeCells count="1">
    <mergeCell ref="A1:D1"/>
  </mergeCells>
  <printOptions/>
  <pageMargins left="1.3385826771653544" right="0.7086614173228347" top="0.7480314960629921" bottom="0.7480314960629921" header="0.31496062992125984" footer="0.31496062992125984"/>
  <pageSetup firstPageNumber="8" useFirstPageNumber="1" horizontalDpi="600" verticalDpi="600" orientation="landscape" paperSize="9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HHSFD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LGG</dc:creator>
  <cp:keywords/>
  <dc:description/>
  <cp:lastModifiedBy>A</cp:lastModifiedBy>
  <cp:lastPrinted>2022-12-14T02:02:48Z</cp:lastPrinted>
  <dcterms:created xsi:type="dcterms:W3CDTF">2001-01-03T08:13:40Z</dcterms:created>
  <dcterms:modified xsi:type="dcterms:W3CDTF">2024-01-16T07:27:18Z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KSORubyTemplate">
    <vt:lpwstr>14</vt:lpwstr>
  </property>
  <property fmtid="{D5CDD505-2E9C-101B-9397-08002B2CF9AE}" pid="5" name="I">
    <vt:lpwstr>E46FAD0B7A15428693EEBAAAFA56F6FE</vt:lpwstr>
  </property>
</Properties>
</file>